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Лист1!$A$4:$AQ$63</definedName>
  </definedNames>
  <calcPr calcId="162913"/>
</workbook>
</file>

<file path=xl/calcChain.xml><?xml version="1.0" encoding="utf-8"?>
<calcChain xmlns="http://schemas.openxmlformats.org/spreadsheetml/2006/main">
  <c r="AP5" i="1" l="1"/>
  <c r="AP6" i="1"/>
  <c r="AP7" i="1"/>
  <c r="AP8" i="1"/>
  <c r="AP9" i="1"/>
  <c r="AP10" i="1"/>
  <c r="AP11" i="1"/>
  <c r="AP12" i="1"/>
  <c r="AP13" i="1"/>
  <c r="AP14" i="1"/>
  <c r="AP15" i="1"/>
  <c r="AP16" i="1"/>
  <c r="AP17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O20" i="1" l="1"/>
  <c r="AO22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9" i="1"/>
  <c r="AO21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5" i="1"/>
  <c r="AG6" i="1" l="1"/>
  <c r="AH6" i="1" s="1"/>
  <c r="AH18" i="1"/>
  <c r="AG28" i="1"/>
  <c r="AH28" i="1" s="1"/>
  <c r="AG48" i="1"/>
  <c r="AH48" i="1" s="1"/>
  <c r="AG53" i="1"/>
  <c r="AH53" i="1" s="1"/>
  <c r="AG58" i="1"/>
  <c r="AG59" i="1"/>
  <c r="AF27" i="1" l="1"/>
  <c r="AF35" i="1"/>
  <c r="AE6" i="1"/>
  <c r="AE7" i="1"/>
  <c r="AF7" i="1" s="1"/>
  <c r="AE8" i="1"/>
  <c r="AF8" i="1" s="1"/>
  <c r="AE9" i="1"/>
  <c r="AF9" i="1" s="1"/>
  <c r="AE10" i="1"/>
  <c r="AF10" i="1" s="1"/>
  <c r="AE11" i="1"/>
  <c r="AF11" i="1" s="1"/>
  <c r="AE12" i="1"/>
  <c r="AF12" i="1" s="1"/>
  <c r="AE13" i="1"/>
  <c r="AF13" i="1" s="1"/>
  <c r="AE14" i="1"/>
  <c r="AF14" i="1" s="1"/>
  <c r="AE15" i="1"/>
  <c r="AF15" i="1" s="1"/>
  <c r="AE16" i="1"/>
  <c r="AF16" i="1" s="1"/>
  <c r="AE17" i="1"/>
  <c r="AF17" i="1" s="1"/>
  <c r="AE19" i="1"/>
  <c r="AF19" i="1" s="1"/>
  <c r="AE21" i="1"/>
  <c r="AF21" i="1" s="1"/>
  <c r="AE23" i="1"/>
  <c r="AF23" i="1" s="1"/>
  <c r="AE24" i="1"/>
  <c r="AF24" i="1" s="1"/>
  <c r="AE25" i="1"/>
  <c r="AF25" i="1" s="1"/>
  <c r="AE26" i="1"/>
  <c r="AF26" i="1" s="1"/>
  <c r="AE28" i="1"/>
  <c r="AE29" i="1"/>
  <c r="AF29" i="1" s="1"/>
  <c r="AE30" i="1"/>
  <c r="AF30" i="1" s="1"/>
  <c r="AE31" i="1"/>
  <c r="AF31" i="1" s="1"/>
  <c r="AE32" i="1"/>
  <c r="AF32" i="1" s="1"/>
  <c r="AE33" i="1"/>
  <c r="AF33" i="1" s="1"/>
  <c r="AE34" i="1"/>
  <c r="AF34" i="1" s="1"/>
  <c r="AE36" i="1"/>
  <c r="AF36" i="1" s="1"/>
  <c r="AE37" i="1"/>
  <c r="AF37" i="1" s="1"/>
  <c r="AE38" i="1"/>
  <c r="AF38" i="1" s="1"/>
  <c r="AE39" i="1"/>
  <c r="AF39" i="1" s="1"/>
  <c r="AE40" i="1"/>
  <c r="AF40" i="1" s="1"/>
  <c r="AE41" i="1"/>
  <c r="AF41" i="1" s="1"/>
  <c r="AE42" i="1"/>
  <c r="AF42" i="1" s="1"/>
  <c r="AE43" i="1"/>
  <c r="AF43" i="1" s="1"/>
  <c r="AE44" i="1"/>
  <c r="AF44" i="1" s="1"/>
  <c r="AE45" i="1"/>
  <c r="AF45" i="1" s="1"/>
  <c r="AE46" i="1"/>
  <c r="AF46" i="1" s="1"/>
  <c r="AE47" i="1"/>
  <c r="AF47" i="1" s="1"/>
  <c r="AE49" i="1"/>
  <c r="AF49" i="1" s="1"/>
  <c r="AE50" i="1"/>
  <c r="AF50" i="1" s="1"/>
  <c r="AE51" i="1"/>
  <c r="AF51" i="1" s="1"/>
  <c r="AE52" i="1"/>
  <c r="AF52" i="1" s="1"/>
  <c r="AE53" i="1"/>
  <c r="AE54" i="1"/>
  <c r="AF54" i="1" s="1"/>
  <c r="AE55" i="1"/>
  <c r="AF55" i="1" s="1"/>
  <c r="AE56" i="1"/>
  <c r="AF56" i="1" s="1"/>
  <c r="AG56" i="1" s="1"/>
  <c r="AH56" i="1" s="1"/>
  <c r="AE57" i="1"/>
  <c r="AF57" i="1" s="1"/>
  <c r="AE5" i="1"/>
  <c r="AF5" i="1" s="1"/>
  <c r="Y7" i="1"/>
  <c r="Y8" i="1"/>
  <c r="Y9" i="1"/>
  <c r="Y10" i="1"/>
  <c r="Y11" i="1"/>
  <c r="Y12" i="1"/>
  <c r="Y14" i="1"/>
  <c r="Y15" i="1"/>
  <c r="Y16" i="1"/>
  <c r="Y17" i="1"/>
  <c r="Y18" i="1"/>
  <c r="Y19" i="1"/>
  <c r="Y21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5" i="1"/>
  <c r="X13" i="1"/>
  <c r="Y13" i="1" s="1"/>
  <c r="X6" i="1"/>
  <c r="Y6" i="1" s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1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6" i="1"/>
  <c r="AA58" i="1"/>
  <c r="AA59" i="1"/>
  <c r="AA5" i="1"/>
  <c r="M7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M24" i="1"/>
  <c r="M6" i="1"/>
  <c r="M9" i="1"/>
  <c r="M10" i="1"/>
  <c r="M11" i="1"/>
  <c r="M12" i="1"/>
  <c r="M13" i="1"/>
  <c r="M16" i="1"/>
  <c r="M17" i="1"/>
  <c r="M18" i="1"/>
  <c r="M19" i="1"/>
  <c r="M21" i="1"/>
  <c r="M25" i="1"/>
  <c r="M27" i="1"/>
  <c r="M28" i="1"/>
  <c r="M30" i="1"/>
  <c r="M31" i="1"/>
  <c r="M34" i="1"/>
  <c r="M35" i="1"/>
  <c r="M36" i="1"/>
  <c r="M37" i="1"/>
  <c r="M38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5" i="1"/>
  <c r="M32" i="1"/>
  <c r="H24" i="1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1" i="1"/>
  <c r="H23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5" i="1"/>
  <c r="M15" i="1"/>
  <c r="M23" i="1"/>
  <c r="M26" i="1"/>
  <c r="M29" i="1"/>
  <c r="M33" i="1"/>
  <c r="M39" i="1"/>
  <c r="M8" i="1"/>
  <c r="M14" i="1"/>
  <c r="N5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1" i="1"/>
  <c r="N23" i="1"/>
  <c r="N24" i="1"/>
  <c r="N25" i="1"/>
  <c r="N26" i="1"/>
  <c r="N27" i="1"/>
  <c r="N28" i="1"/>
  <c r="N29" i="1"/>
  <c r="N30" i="1"/>
  <c r="N31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7" i="1"/>
  <c r="N48" i="1"/>
  <c r="N49" i="1"/>
  <c r="N50" i="1"/>
  <c r="N51" i="1"/>
  <c r="N52" i="1"/>
  <c r="N53" i="1"/>
  <c r="N54" i="1"/>
  <c r="N56" i="1"/>
  <c r="N58" i="1"/>
  <c r="N59" i="1"/>
  <c r="N5" i="1"/>
  <c r="F27" i="1"/>
  <c r="F41" i="1"/>
  <c r="F16" i="1"/>
  <c r="F5" i="1"/>
  <c r="F52" i="1"/>
  <c r="F49" i="1"/>
  <c r="F43" i="1"/>
  <c r="F28" i="1"/>
  <c r="F42" i="1"/>
  <c r="AG17" i="1" l="1"/>
  <c r="AH17" i="1" s="1"/>
  <c r="AG57" i="1"/>
  <c r="AH57" i="1" s="1"/>
  <c r="AG45" i="1"/>
  <c r="AH45" i="1" s="1"/>
  <c r="AG32" i="1"/>
  <c r="AH32" i="1" s="1"/>
  <c r="AG19" i="1"/>
  <c r="AH19" i="1" s="1"/>
  <c r="AG7" i="1"/>
  <c r="AH7" i="1" s="1"/>
  <c r="AG44" i="1"/>
  <c r="AH44" i="1" s="1"/>
  <c r="AG31" i="1"/>
  <c r="AH31" i="1" s="1"/>
  <c r="AG16" i="1"/>
  <c r="AH16" i="1" s="1"/>
  <c r="AG55" i="1"/>
  <c r="AH55" i="1" s="1"/>
  <c r="AG43" i="1"/>
  <c r="AH43" i="1" s="1"/>
  <c r="AG30" i="1"/>
  <c r="AH30" i="1" s="1"/>
  <c r="AG15" i="1"/>
  <c r="AH15" i="1" s="1"/>
  <c r="AG33" i="1"/>
  <c r="AH33" i="1" s="1"/>
  <c r="AG54" i="1"/>
  <c r="AH54" i="1" s="1"/>
  <c r="AG42" i="1"/>
  <c r="AH42" i="1" s="1"/>
  <c r="AG29" i="1"/>
  <c r="AH29" i="1" s="1"/>
  <c r="AG14" i="1"/>
  <c r="AH14" i="1" s="1"/>
  <c r="AG35" i="1"/>
  <c r="AH35" i="1" s="1"/>
  <c r="AG52" i="1"/>
  <c r="AH52" i="1" s="1"/>
  <c r="AG40" i="1"/>
  <c r="AH40" i="1" s="1"/>
  <c r="AG26" i="1"/>
  <c r="AH26" i="1" s="1"/>
  <c r="AG12" i="1"/>
  <c r="AH12" i="1" s="1"/>
  <c r="AG27" i="1"/>
  <c r="AH27" i="1" s="1"/>
  <c r="AG34" i="1"/>
  <c r="AH34" i="1" s="1"/>
  <c r="AG5" i="1"/>
  <c r="AH5" i="1" s="1"/>
  <c r="AG51" i="1"/>
  <c r="AH51" i="1" s="1"/>
  <c r="AG39" i="1"/>
  <c r="AH39" i="1" s="1"/>
  <c r="AG25" i="1"/>
  <c r="AH25" i="1" s="1"/>
  <c r="AG8" i="1"/>
  <c r="AH8" i="1" s="1"/>
  <c r="AG13" i="1"/>
  <c r="AH13" i="1" s="1"/>
  <c r="AG50" i="1"/>
  <c r="AH50" i="1" s="1"/>
  <c r="AG38" i="1"/>
  <c r="AH38" i="1" s="1"/>
  <c r="AG24" i="1"/>
  <c r="AH24" i="1" s="1"/>
  <c r="AG11" i="1"/>
  <c r="AH11" i="1" s="1"/>
  <c r="AG41" i="1"/>
  <c r="AH41" i="1" s="1"/>
  <c r="AG49" i="1"/>
  <c r="AH49" i="1" s="1"/>
  <c r="AG37" i="1"/>
  <c r="AH37" i="1" s="1"/>
  <c r="AG23" i="1"/>
  <c r="AH23" i="1" s="1"/>
  <c r="AG10" i="1"/>
  <c r="AH10" i="1" s="1"/>
  <c r="AG46" i="1"/>
  <c r="AH46" i="1" s="1"/>
  <c r="AG36" i="1"/>
  <c r="AH36" i="1" s="1"/>
  <c r="AG21" i="1"/>
  <c r="AH21" i="1" s="1"/>
  <c r="AG9" i="1"/>
  <c r="AH9" i="1" s="1"/>
  <c r="AG47" i="1"/>
  <c r="AH47" i="1" s="1"/>
  <c r="I61" i="1"/>
  <c r="K61" i="1"/>
  <c r="J63" i="1" l="1"/>
  <c r="H62" i="1"/>
</calcChain>
</file>

<file path=xl/sharedStrings.xml><?xml version="1.0" encoding="utf-8"?>
<sst xmlns="http://schemas.openxmlformats.org/spreadsheetml/2006/main" count="135" uniqueCount="83">
  <si>
    <t>улица</t>
  </si>
  <si>
    <t>№ дома</t>
  </si>
  <si>
    <t>3 Интернационала</t>
  </si>
  <si>
    <t>64 а</t>
  </si>
  <si>
    <t>3 Линия ЛПХ</t>
  </si>
  <si>
    <t>1а</t>
  </si>
  <si>
    <t>50 лет Октября</t>
  </si>
  <si>
    <t>50 лет СССР</t>
  </si>
  <si>
    <t>Добровольского</t>
  </si>
  <si>
    <t>Дружбы</t>
  </si>
  <si>
    <t>8а</t>
  </si>
  <si>
    <t>13а</t>
  </si>
  <si>
    <t>20а</t>
  </si>
  <si>
    <t>К. Маркса</t>
  </si>
  <si>
    <t>Ломако</t>
  </si>
  <si>
    <t>Луговая</t>
  </si>
  <si>
    <t>Мира</t>
  </si>
  <si>
    <t>Новая</t>
  </si>
  <si>
    <t>пл. Ленина</t>
  </si>
  <si>
    <t>Родниковая</t>
  </si>
  <si>
    <t>Чапаева</t>
  </si>
  <si>
    <t>2а</t>
  </si>
  <si>
    <t>Школьная</t>
  </si>
  <si>
    <t>11а</t>
  </si>
  <si>
    <t>Шмелева</t>
  </si>
  <si>
    <t>Щербакова</t>
  </si>
  <si>
    <t>п. Бавлены, ул. Лесная</t>
  </si>
  <si>
    <t>п. Бавлены, ул. Октябрьская</t>
  </si>
  <si>
    <t>тариф 2016</t>
  </si>
  <si>
    <t>домофон</t>
  </si>
  <si>
    <t>т/о ОДПУ</t>
  </si>
  <si>
    <t>Sобщ. М2</t>
  </si>
  <si>
    <t>2016 год</t>
  </si>
  <si>
    <t>тек.рем.</t>
  </si>
  <si>
    <t>лифт</t>
  </si>
  <si>
    <t>без убор.</t>
  </si>
  <si>
    <t>01.05-30.09 - 10 руб.</t>
  </si>
  <si>
    <t>оплата старшему</t>
  </si>
  <si>
    <t>кв-ра</t>
  </si>
  <si>
    <t>с 1 м2</t>
  </si>
  <si>
    <t>домофон с 01.06.17</t>
  </si>
  <si>
    <t>в т.ч. ОДН, всего руб.</t>
  </si>
  <si>
    <t>ХВС</t>
  </si>
  <si>
    <t>ГВС</t>
  </si>
  <si>
    <t>электро энергия</t>
  </si>
  <si>
    <t>Щербакова кв. 28,29,30,31,32,33</t>
  </si>
  <si>
    <t>сод-ие 2017</t>
  </si>
  <si>
    <t>Темкина</t>
  </si>
  <si>
    <t>сумма сод-ия 2017</t>
  </si>
  <si>
    <t>задолженность на 01.01.2018 г.</t>
  </si>
  <si>
    <t>остаток ср-в на 01.01.2018</t>
  </si>
  <si>
    <t>нач-но всего, тыс. руб.</t>
  </si>
  <si>
    <t>нач-но ОДН</t>
  </si>
  <si>
    <t xml:space="preserve">сумма т.р. 2019 </t>
  </si>
  <si>
    <t>сумма сод-ия 2019</t>
  </si>
  <si>
    <t>2019 г.</t>
  </si>
  <si>
    <t>сод-ие 2020</t>
  </si>
  <si>
    <t>всего 2020 г.</t>
  </si>
  <si>
    <t>2020 год</t>
  </si>
  <si>
    <t>т/о ОДПУ (1403,00)</t>
  </si>
  <si>
    <t>ВДГО</t>
  </si>
  <si>
    <t>всего сод-ие 2020 г.</t>
  </si>
  <si>
    <t>обслуживание домофона</t>
  </si>
  <si>
    <t>тек. ремонт</t>
  </si>
  <si>
    <t xml:space="preserve">всего </t>
  </si>
  <si>
    <t>примечание</t>
  </si>
  <si>
    <t>сод-ие 2022</t>
  </si>
  <si>
    <t>Щорса, кв. 1 - 15, 31 (с уборщицей), остальные - без уб.</t>
  </si>
  <si>
    <t>сод-ие 2023</t>
  </si>
  <si>
    <t>контейнерные площадки</t>
  </si>
  <si>
    <t>сод-ие 2024 г.</t>
  </si>
  <si>
    <t>сод-ие 2023 г. + 0,57</t>
  </si>
  <si>
    <t>т/о ОДПУ (1600,00)</t>
  </si>
  <si>
    <t>Алексеева</t>
  </si>
  <si>
    <t>3а</t>
  </si>
  <si>
    <t>2024 год</t>
  </si>
  <si>
    <t>в том числе текущий ремонт</t>
  </si>
  <si>
    <t>с 01.02.2024 г.</t>
  </si>
  <si>
    <t>01.01. - 30.04.</t>
  </si>
  <si>
    <t>01.05. - 31.12.</t>
  </si>
  <si>
    <t>с 01.03.2024 г.</t>
  </si>
  <si>
    <t>с 01.01.2024 г.</t>
  </si>
  <si>
    <t>Размер платы за содержание ОИ МКД, находящихся в управлении                                                    ООО "ЖЭУ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</si>
</sst>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64" fontId="0" fillId="0" borderId="0" xfId="0" applyNumberFormat="1"/>
    <xf numFmtId="4" fontId="1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1" fillId="0" borderId="9" xfId="0" applyNumberFormat="1" applyFont="1" applyBorder="1"/>
    <xf numFmtId="2" fontId="0" fillId="0" borderId="0" xfId="0" applyNumberFormat="1"/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14" fontId="6" fillId="0" borderId="1" xfId="0" applyNumberFormat="1" applyFont="1" applyBorder="1"/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/>
    <xf numFmtId="0" fontId="2" fillId="0" borderId="0" xfId="0" applyFont="1"/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75"/>
  <sheetViews>
    <sheetView tabSelected="1" workbookViewId="0">
      <pane xSplit="7" ySplit="11" topLeftCell="AO12" activePane="bottomRight" state="frozen"/>
      <selection pane="topRight" activeCell="J1" sqref="J1"/>
      <selection pane="bottomLeft" activeCell="A10" sqref="A10"/>
      <selection pane="bottomRight" activeCell="A3" sqref="A3"/>
    </sheetView>
  </sheetViews>
  <sheetFormatPr defaultRowHeight="15" x14ac:dyDescent="0.25"/>
  <cols>
    <col min="1" max="1" width="31.140625" customWidth="1"/>
    <col min="2" max="2" width="12.42578125" customWidth="1"/>
    <col min="3" max="4" width="10.28515625" hidden="1" customWidth="1"/>
    <col min="5" max="5" width="0" hidden="1" customWidth="1"/>
    <col min="6" max="6" width="10.5703125" hidden="1" customWidth="1"/>
    <col min="7" max="7" width="11" hidden="1" customWidth="1"/>
    <col min="8" max="8" width="13.5703125" hidden="1" customWidth="1"/>
    <col min="9" max="10" width="13.28515625" hidden="1" customWidth="1"/>
    <col min="11" max="13" width="12.28515625" hidden="1" customWidth="1"/>
    <col min="14" max="17" width="0" hidden="1" customWidth="1"/>
    <col min="18" max="18" width="9.85546875" hidden="1" customWidth="1"/>
    <col min="19" max="19" width="11.28515625" hidden="1" customWidth="1"/>
    <col min="20" max="22" width="0" hidden="1" customWidth="1"/>
    <col min="23" max="23" width="7.85546875" hidden="1" customWidth="1"/>
    <col min="24" max="24" width="7" hidden="1" customWidth="1"/>
    <col min="25" max="25" width="0" hidden="1" customWidth="1"/>
    <col min="26" max="26" width="6.140625" hidden="1" customWidth="1"/>
    <col min="27" max="27" width="9.42578125" hidden="1" customWidth="1"/>
    <col min="28" max="35" width="0" hidden="1" customWidth="1"/>
    <col min="36" max="36" width="10.85546875" hidden="1" customWidth="1"/>
    <col min="37" max="40" width="0" hidden="1" customWidth="1"/>
    <col min="41" max="41" width="13.85546875" customWidth="1"/>
    <col min="42" max="42" width="15.140625" customWidth="1"/>
    <col min="43" max="43" width="16.5703125" customWidth="1"/>
    <col min="44" max="44" width="13.28515625" customWidth="1"/>
    <col min="45" max="45" width="14.85546875" customWidth="1"/>
  </cols>
  <sheetData>
    <row r="2" spans="1:45" ht="29.25" customHeight="1" x14ac:dyDescent="0.25">
      <c r="A2" s="80" t="s">
        <v>82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1:45" x14ac:dyDescent="0.25">
      <c r="D3" s="21" t="s">
        <v>32</v>
      </c>
      <c r="E3" s="22"/>
      <c r="F3" s="23"/>
      <c r="G3" s="13" t="s">
        <v>55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24" t="s">
        <v>58</v>
      </c>
      <c r="W3" s="24"/>
      <c r="X3" s="24"/>
      <c r="Y3" s="24"/>
      <c r="Z3" s="24"/>
      <c r="AA3" s="24"/>
      <c r="AB3" s="24"/>
      <c r="AC3" s="24"/>
      <c r="AD3" s="24"/>
      <c r="AQ3" s="79" t="s">
        <v>81</v>
      </c>
    </row>
    <row r="4" spans="1:45" ht="59.45" customHeight="1" x14ac:dyDescent="0.25">
      <c r="A4" s="32" t="s">
        <v>0</v>
      </c>
      <c r="B4" s="31" t="s">
        <v>1</v>
      </c>
      <c r="C4" s="31" t="s">
        <v>31</v>
      </c>
      <c r="D4" s="31" t="s">
        <v>28</v>
      </c>
      <c r="E4" s="31" t="s">
        <v>29</v>
      </c>
      <c r="F4" s="31" t="s">
        <v>30</v>
      </c>
      <c r="G4" s="31" t="s">
        <v>46</v>
      </c>
      <c r="H4" s="33" t="s">
        <v>48</v>
      </c>
      <c r="I4" s="33" t="s">
        <v>54</v>
      </c>
      <c r="J4" s="33" t="s">
        <v>53</v>
      </c>
      <c r="K4" s="33" t="s">
        <v>49</v>
      </c>
      <c r="L4" s="33" t="s">
        <v>50</v>
      </c>
      <c r="M4" s="33" t="s">
        <v>51</v>
      </c>
      <c r="N4" s="33" t="s">
        <v>41</v>
      </c>
      <c r="O4" s="31" t="s">
        <v>42</v>
      </c>
      <c r="P4" s="31" t="s">
        <v>43</v>
      </c>
      <c r="Q4" s="33" t="s">
        <v>44</v>
      </c>
      <c r="R4" s="33" t="s">
        <v>52</v>
      </c>
      <c r="S4" s="33" t="s">
        <v>37</v>
      </c>
      <c r="T4" s="34"/>
      <c r="U4" s="35"/>
      <c r="V4" s="33" t="s">
        <v>56</v>
      </c>
      <c r="W4" s="36" t="s">
        <v>60</v>
      </c>
      <c r="X4" s="37"/>
      <c r="Y4" s="38" t="s">
        <v>61</v>
      </c>
      <c r="Z4" s="33" t="s">
        <v>29</v>
      </c>
      <c r="AA4" s="33" t="s">
        <v>59</v>
      </c>
      <c r="AB4" s="31" t="s">
        <v>34</v>
      </c>
      <c r="AC4" s="31" t="s">
        <v>33</v>
      </c>
      <c r="AD4" s="33" t="s">
        <v>57</v>
      </c>
      <c r="AE4" s="33" t="s">
        <v>66</v>
      </c>
      <c r="AF4" s="33" t="s">
        <v>68</v>
      </c>
      <c r="AG4" s="33" t="s">
        <v>71</v>
      </c>
      <c r="AH4" s="33" t="s">
        <v>70</v>
      </c>
      <c r="AI4" s="33" t="s">
        <v>75</v>
      </c>
      <c r="AJ4" s="33" t="s">
        <v>72</v>
      </c>
      <c r="AK4" s="39" t="s">
        <v>62</v>
      </c>
      <c r="AL4" s="33" t="s">
        <v>63</v>
      </c>
      <c r="AM4" s="33" t="s">
        <v>69</v>
      </c>
      <c r="AN4" s="33" t="s">
        <v>34</v>
      </c>
      <c r="AO4" s="31" t="s">
        <v>64</v>
      </c>
      <c r="AP4" s="33" t="s">
        <v>76</v>
      </c>
      <c r="AQ4" s="31" t="s">
        <v>65</v>
      </c>
      <c r="AR4" s="14"/>
      <c r="AS4" s="17"/>
    </row>
    <row r="5" spans="1:45" ht="24.95" customHeight="1" x14ac:dyDescent="0.25">
      <c r="A5" s="41" t="s">
        <v>2</v>
      </c>
      <c r="B5" s="31">
        <v>59</v>
      </c>
      <c r="C5" s="31">
        <v>4689.3</v>
      </c>
      <c r="D5" s="29">
        <v>17.100000000000001</v>
      </c>
      <c r="E5" s="29"/>
      <c r="F5" s="29">
        <f>1180/C5</f>
        <v>0.25163670483867528</v>
      </c>
      <c r="G5" s="28">
        <v>18.84</v>
      </c>
      <c r="H5" s="29">
        <f>C5*G5</f>
        <v>88346.411999999997</v>
      </c>
      <c r="I5" s="29" t="e">
        <f>#REF!*C5</f>
        <v>#REF!</v>
      </c>
      <c r="J5" s="29" t="e">
        <f>#REF!*C5</f>
        <v>#REF!</v>
      </c>
      <c r="K5" s="42"/>
      <c r="L5" s="42">
        <v>128527.96</v>
      </c>
      <c r="M5" s="42" t="e">
        <f>C5*#REF!</f>
        <v>#REF!</v>
      </c>
      <c r="N5" s="29">
        <f>O5+P5+Q5+R5</f>
        <v>3.1599999999999997</v>
      </c>
      <c r="O5" s="29">
        <v>0.09</v>
      </c>
      <c r="P5" s="29">
        <v>0.33</v>
      </c>
      <c r="Q5" s="29">
        <v>2.61</v>
      </c>
      <c r="R5" s="29">
        <v>0.13</v>
      </c>
      <c r="S5" s="29">
        <v>50</v>
      </c>
      <c r="T5" s="34" t="s">
        <v>38</v>
      </c>
      <c r="U5" s="35"/>
      <c r="V5" s="28">
        <v>21.98</v>
      </c>
      <c r="W5" s="28"/>
      <c r="X5" s="28"/>
      <c r="Y5" s="28">
        <f>V5+X5</f>
        <v>21.98</v>
      </c>
      <c r="Z5" s="28">
        <v>0.55000000000000004</v>
      </c>
      <c r="AA5" s="29">
        <f>1403/C5</f>
        <v>0.29919177702428934</v>
      </c>
      <c r="AB5" s="28"/>
      <c r="AC5" s="28"/>
      <c r="AD5" s="28"/>
      <c r="AE5" s="29">
        <f>V5*1.03</f>
        <v>22.639400000000002</v>
      </c>
      <c r="AF5" s="29">
        <f>AE5*1.059</f>
        <v>23.975124600000001</v>
      </c>
      <c r="AG5" s="29">
        <f>AF5+0.57</f>
        <v>24.545124600000001</v>
      </c>
      <c r="AH5" s="29">
        <f>AG5*1.11</f>
        <v>27.245088306000003</v>
      </c>
      <c r="AI5" s="29">
        <v>27.25</v>
      </c>
      <c r="AJ5" s="29"/>
      <c r="AK5" s="28"/>
      <c r="AL5" s="29">
        <v>2.75</v>
      </c>
      <c r="AM5" s="29">
        <v>0.56999999999999995</v>
      </c>
      <c r="AN5" s="29"/>
      <c r="AO5" s="29">
        <f>AI5+AJ5+AK5+AL5+AN5</f>
        <v>30</v>
      </c>
      <c r="AP5" s="40">
        <f t="shared" ref="AP5:AP59" si="0">AL5</f>
        <v>2.75</v>
      </c>
      <c r="AQ5" s="43"/>
      <c r="AS5" s="18"/>
    </row>
    <row r="6" spans="1:45" s="16" customFormat="1" ht="24.95" customHeight="1" x14ac:dyDescent="0.25">
      <c r="A6" s="44" t="s">
        <v>2</v>
      </c>
      <c r="B6" s="31">
        <v>62</v>
      </c>
      <c r="C6" s="31">
        <v>3217.3</v>
      </c>
      <c r="D6" s="30">
        <v>17.100000000000001</v>
      </c>
      <c r="E6" s="30"/>
      <c r="F6" s="30"/>
      <c r="G6" s="31">
        <v>18.84</v>
      </c>
      <c r="H6" s="30">
        <f t="shared" ref="H6:H56" si="1">C6*G6</f>
        <v>60613.932000000001</v>
      </c>
      <c r="I6" s="30" t="e">
        <f>#REF!*C6</f>
        <v>#REF!</v>
      </c>
      <c r="J6" s="30" t="e">
        <f>#REF!*C6</f>
        <v>#REF!</v>
      </c>
      <c r="K6" s="40"/>
      <c r="L6" s="40">
        <v>210584.83</v>
      </c>
      <c r="M6" s="40" t="e">
        <f>C6*#REF!</f>
        <v>#REF!</v>
      </c>
      <c r="N6" s="30">
        <f t="shared" ref="N6:N58" si="2">O6+P6+Q6+R6</f>
        <v>3.63</v>
      </c>
      <c r="O6" s="30">
        <v>0.08</v>
      </c>
      <c r="P6" s="30">
        <v>0.3</v>
      </c>
      <c r="Q6" s="30">
        <v>3.13</v>
      </c>
      <c r="R6" s="30">
        <v>0.12</v>
      </c>
      <c r="S6" s="31"/>
      <c r="T6" s="45"/>
      <c r="U6" s="46"/>
      <c r="V6" s="31">
        <v>21.98</v>
      </c>
      <c r="W6" s="31">
        <v>19040</v>
      </c>
      <c r="X6" s="30">
        <f>W6/C6/12</f>
        <v>0.49316714843709525</v>
      </c>
      <c r="Y6" s="30">
        <f t="shared" ref="Y6:Y59" si="3">V6+X6</f>
        <v>22.473167148437096</v>
      </c>
      <c r="Z6" s="31">
        <v>0.55000000000000004</v>
      </c>
      <c r="AA6" s="30">
        <f t="shared" ref="AA6:AA59" si="4">1403/C6</f>
        <v>0.43607994280918783</v>
      </c>
      <c r="AB6" s="31"/>
      <c r="AC6" s="31"/>
      <c r="AD6" s="31"/>
      <c r="AE6" s="30">
        <f t="shared" ref="AE6:AE57" si="5">V6*1.03</f>
        <v>22.639400000000002</v>
      </c>
      <c r="AF6" s="30">
        <v>18</v>
      </c>
      <c r="AG6" s="30">
        <f t="shared" ref="AG6:AG59" si="6">AF6+0.57</f>
        <v>18.57</v>
      </c>
      <c r="AH6" s="30">
        <f t="shared" ref="AH6:AH57" si="7">AG6*1.11</f>
        <v>20.612700000000004</v>
      </c>
      <c r="AI6" s="30">
        <v>18.57</v>
      </c>
      <c r="AJ6" s="30"/>
      <c r="AK6" s="31"/>
      <c r="AL6" s="30">
        <v>10</v>
      </c>
      <c r="AM6" s="31"/>
      <c r="AN6" s="31"/>
      <c r="AO6" s="30">
        <f t="shared" ref="AO6:AO59" si="8">AI6+AJ6+AK6+AL6+AN6</f>
        <v>28.57</v>
      </c>
      <c r="AP6" s="40">
        <f t="shared" si="0"/>
        <v>10</v>
      </c>
      <c r="AQ6" s="47"/>
      <c r="AS6" s="18"/>
    </row>
    <row r="7" spans="1:45" ht="24.95" customHeight="1" x14ac:dyDescent="0.25">
      <c r="A7" s="41" t="s">
        <v>2</v>
      </c>
      <c r="B7" s="31">
        <v>63</v>
      </c>
      <c r="C7" s="31">
        <v>2587.1</v>
      </c>
      <c r="D7" s="29">
        <v>17.100000000000001</v>
      </c>
      <c r="E7" s="29"/>
      <c r="F7" s="29"/>
      <c r="G7" s="28">
        <v>18.84</v>
      </c>
      <c r="H7" s="29">
        <f t="shared" si="1"/>
        <v>48740.964</v>
      </c>
      <c r="I7" s="29" t="e">
        <f>#REF!*C7</f>
        <v>#REF!</v>
      </c>
      <c r="J7" s="29" t="e">
        <f>#REF!*C7</f>
        <v>#REF!</v>
      </c>
      <c r="K7" s="42">
        <v>58472.54</v>
      </c>
      <c r="L7" s="42"/>
      <c r="M7" s="42" t="e">
        <f>C7*#REF!</f>
        <v>#REF!</v>
      </c>
      <c r="N7" s="29">
        <f t="shared" si="2"/>
        <v>2.7499999999999996</v>
      </c>
      <c r="O7" s="29">
        <v>7.0000000000000007E-2</v>
      </c>
      <c r="P7" s="29">
        <v>0.27</v>
      </c>
      <c r="Q7" s="29">
        <v>2.2999999999999998</v>
      </c>
      <c r="R7" s="29">
        <v>0.11</v>
      </c>
      <c r="S7" s="28"/>
      <c r="T7" s="34"/>
      <c r="U7" s="35"/>
      <c r="V7" s="28">
        <v>21.98</v>
      </c>
      <c r="W7" s="28"/>
      <c r="X7" s="28"/>
      <c r="Y7" s="28">
        <f t="shared" si="3"/>
        <v>21.98</v>
      </c>
      <c r="Z7" s="28">
        <v>0.55000000000000004</v>
      </c>
      <c r="AA7" s="29">
        <f t="shared" si="4"/>
        <v>0.54230605697499135</v>
      </c>
      <c r="AB7" s="28"/>
      <c r="AC7" s="28"/>
      <c r="AD7" s="28"/>
      <c r="AE7" s="29">
        <f t="shared" si="5"/>
        <v>22.639400000000002</v>
      </c>
      <c r="AF7" s="29">
        <f t="shared" ref="AF7:AF57" si="9">AE7*1.059</f>
        <v>23.975124600000001</v>
      </c>
      <c r="AG7" s="29">
        <f t="shared" si="6"/>
        <v>24.545124600000001</v>
      </c>
      <c r="AH7" s="29">
        <f t="shared" si="7"/>
        <v>27.245088306000003</v>
      </c>
      <c r="AI7" s="29">
        <v>27.25</v>
      </c>
      <c r="AJ7" s="29">
        <v>0.62</v>
      </c>
      <c r="AK7" s="28">
        <v>0.71</v>
      </c>
      <c r="AL7" s="29">
        <v>6</v>
      </c>
      <c r="AM7" s="29"/>
      <c r="AN7" s="29"/>
      <c r="AO7" s="29">
        <f t="shared" si="8"/>
        <v>34.58</v>
      </c>
      <c r="AP7" s="40">
        <f t="shared" si="0"/>
        <v>6</v>
      </c>
      <c r="AQ7" s="43"/>
      <c r="AS7" s="18"/>
    </row>
    <row r="8" spans="1:45" ht="24.95" customHeight="1" x14ac:dyDescent="0.25">
      <c r="A8" s="41" t="s">
        <v>2</v>
      </c>
      <c r="B8" s="31">
        <v>64</v>
      </c>
      <c r="C8" s="31">
        <v>4478.8</v>
      </c>
      <c r="D8" s="29">
        <v>17.100000000000001</v>
      </c>
      <c r="E8" s="29"/>
      <c r="F8" s="29"/>
      <c r="G8" s="28">
        <v>18.84</v>
      </c>
      <c r="H8" s="29">
        <f t="shared" si="1"/>
        <v>84380.592000000004</v>
      </c>
      <c r="I8" s="29" t="e">
        <f>#REF!*C8</f>
        <v>#REF!</v>
      </c>
      <c r="J8" s="29" t="e">
        <f>#REF!*C8</f>
        <v>#REF!</v>
      </c>
      <c r="K8" s="42">
        <v>342239.75</v>
      </c>
      <c r="L8" s="42"/>
      <c r="M8" s="42" t="e">
        <f>C8*#REF!</f>
        <v>#REF!</v>
      </c>
      <c r="N8" s="29">
        <f t="shared" si="2"/>
        <v>1.98</v>
      </c>
      <c r="O8" s="29">
        <v>0.08</v>
      </c>
      <c r="P8" s="29">
        <v>0.3</v>
      </c>
      <c r="Q8" s="29">
        <v>1.48</v>
      </c>
      <c r="R8" s="29">
        <v>0.12</v>
      </c>
      <c r="S8" s="29">
        <v>100</v>
      </c>
      <c r="T8" s="34" t="s">
        <v>38</v>
      </c>
      <c r="U8" s="35"/>
      <c r="V8" s="28">
        <v>21.98</v>
      </c>
      <c r="W8" s="28"/>
      <c r="X8" s="28"/>
      <c r="Y8" s="28">
        <f t="shared" si="3"/>
        <v>21.98</v>
      </c>
      <c r="Z8" s="28">
        <v>0.55000000000000004</v>
      </c>
      <c r="AA8" s="29">
        <f t="shared" si="4"/>
        <v>0.31325355005805128</v>
      </c>
      <c r="AB8" s="28"/>
      <c r="AC8" s="28"/>
      <c r="AD8" s="28"/>
      <c r="AE8" s="29">
        <f t="shared" si="5"/>
        <v>22.639400000000002</v>
      </c>
      <c r="AF8" s="29">
        <f t="shared" si="9"/>
        <v>23.975124600000001</v>
      </c>
      <c r="AG8" s="29">
        <f t="shared" si="6"/>
        <v>24.545124600000001</v>
      </c>
      <c r="AH8" s="29">
        <f t="shared" si="7"/>
        <v>27.245088306000003</v>
      </c>
      <c r="AI8" s="29">
        <v>24.55</v>
      </c>
      <c r="AJ8" s="29"/>
      <c r="AK8" s="28">
        <v>0.65</v>
      </c>
      <c r="AL8" s="29">
        <v>5</v>
      </c>
      <c r="AM8" s="29"/>
      <c r="AN8" s="28"/>
      <c r="AO8" s="29">
        <f t="shared" si="8"/>
        <v>30.2</v>
      </c>
      <c r="AP8" s="40">
        <f t="shared" si="0"/>
        <v>5</v>
      </c>
      <c r="AQ8" s="43"/>
      <c r="AS8" s="18"/>
    </row>
    <row r="9" spans="1:45" ht="24.95" customHeight="1" x14ac:dyDescent="0.25">
      <c r="A9" s="41" t="s">
        <v>2</v>
      </c>
      <c r="B9" s="31" t="s">
        <v>3</v>
      </c>
      <c r="C9" s="31">
        <v>2412.3000000000002</v>
      </c>
      <c r="D9" s="29">
        <v>17.100000000000001</v>
      </c>
      <c r="E9" s="29"/>
      <c r="F9" s="29"/>
      <c r="G9" s="28">
        <v>18.84</v>
      </c>
      <c r="H9" s="29">
        <f t="shared" si="1"/>
        <v>45447.732000000004</v>
      </c>
      <c r="I9" s="29" t="e">
        <f>#REF!*C9</f>
        <v>#REF!</v>
      </c>
      <c r="J9" s="29" t="e">
        <f>#REF!*C9</f>
        <v>#REF!</v>
      </c>
      <c r="K9" s="42"/>
      <c r="L9" s="42">
        <v>28686.720000000001</v>
      </c>
      <c r="M9" s="42" t="e">
        <f>C9*#REF!</f>
        <v>#REF!</v>
      </c>
      <c r="N9" s="29">
        <f t="shared" si="2"/>
        <v>3.35</v>
      </c>
      <c r="O9" s="29">
        <v>0.04</v>
      </c>
      <c r="P9" s="29">
        <v>0.14000000000000001</v>
      </c>
      <c r="Q9" s="29">
        <v>3.12</v>
      </c>
      <c r="R9" s="29">
        <v>0.05</v>
      </c>
      <c r="S9" s="29">
        <v>30</v>
      </c>
      <c r="T9" s="34" t="s">
        <v>38</v>
      </c>
      <c r="U9" s="35"/>
      <c r="V9" s="28">
        <v>21.98</v>
      </c>
      <c r="W9" s="28"/>
      <c r="X9" s="28"/>
      <c r="Y9" s="28">
        <f t="shared" si="3"/>
        <v>21.98</v>
      </c>
      <c r="Z9" s="28">
        <v>0.55000000000000004</v>
      </c>
      <c r="AA9" s="29">
        <f t="shared" si="4"/>
        <v>0.58160261990631346</v>
      </c>
      <c r="AB9" s="28"/>
      <c r="AC9" s="28"/>
      <c r="AD9" s="28"/>
      <c r="AE9" s="29">
        <f t="shared" si="5"/>
        <v>22.639400000000002</v>
      </c>
      <c r="AF9" s="29">
        <f t="shared" si="9"/>
        <v>23.975124600000001</v>
      </c>
      <c r="AG9" s="29">
        <f t="shared" si="6"/>
        <v>24.545124600000001</v>
      </c>
      <c r="AH9" s="29">
        <f t="shared" si="7"/>
        <v>27.245088306000003</v>
      </c>
      <c r="AI9" s="29">
        <v>27.25</v>
      </c>
      <c r="AJ9" s="29">
        <v>0.66</v>
      </c>
      <c r="AK9" s="28"/>
      <c r="AL9" s="29">
        <v>1</v>
      </c>
      <c r="AM9" s="29"/>
      <c r="AN9" s="29"/>
      <c r="AO9" s="29">
        <f t="shared" si="8"/>
        <v>28.91</v>
      </c>
      <c r="AP9" s="40">
        <f t="shared" si="0"/>
        <v>1</v>
      </c>
      <c r="AQ9" s="43"/>
      <c r="AS9" s="18"/>
    </row>
    <row r="10" spans="1:45" ht="24.95" customHeight="1" x14ac:dyDescent="0.25">
      <c r="A10" s="41" t="s">
        <v>2</v>
      </c>
      <c r="B10" s="31">
        <v>65</v>
      </c>
      <c r="C10" s="31">
        <v>2580.1999999999998</v>
      </c>
      <c r="D10" s="29">
        <v>17.100000000000001</v>
      </c>
      <c r="E10" s="29"/>
      <c r="F10" s="29"/>
      <c r="G10" s="28">
        <v>18.84</v>
      </c>
      <c r="H10" s="29">
        <f t="shared" si="1"/>
        <v>48610.967999999993</v>
      </c>
      <c r="I10" s="29" t="e">
        <f>#REF!*C10</f>
        <v>#REF!</v>
      </c>
      <c r="J10" s="29" t="e">
        <f>#REF!*C10</f>
        <v>#REF!</v>
      </c>
      <c r="K10" s="42"/>
      <c r="L10" s="42">
        <v>180743.31</v>
      </c>
      <c r="M10" s="42" t="e">
        <f>C10*#REF!</f>
        <v>#REF!</v>
      </c>
      <c r="N10" s="29">
        <f t="shared" si="2"/>
        <v>3.57</v>
      </c>
      <c r="O10" s="29">
        <v>0.08</v>
      </c>
      <c r="P10" s="29">
        <v>0.28999999999999998</v>
      </c>
      <c r="Q10" s="29">
        <v>3.09</v>
      </c>
      <c r="R10" s="29">
        <v>0.11</v>
      </c>
      <c r="S10" s="28"/>
      <c r="T10" s="34"/>
      <c r="U10" s="35"/>
      <c r="V10" s="28">
        <v>21.98</v>
      </c>
      <c r="W10" s="28"/>
      <c r="X10" s="28"/>
      <c r="Y10" s="28">
        <f t="shared" si="3"/>
        <v>21.98</v>
      </c>
      <c r="Z10" s="28">
        <v>0.55000000000000004</v>
      </c>
      <c r="AA10" s="29">
        <f t="shared" si="4"/>
        <v>0.54375629796139835</v>
      </c>
      <c r="AB10" s="28"/>
      <c r="AC10" s="28"/>
      <c r="AD10" s="28"/>
      <c r="AE10" s="29">
        <f t="shared" si="5"/>
        <v>22.639400000000002</v>
      </c>
      <c r="AF10" s="29">
        <f t="shared" si="9"/>
        <v>23.975124600000001</v>
      </c>
      <c r="AG10" s="29">
        <f t="shared" si="6"/>
        <v>24.545124600000001</v>
      </c>
      <c r="AH10" s="29">
        <f t="shared" si="7"/>
        <v>27.245088306000003</v>
      </c>
      <c r="AI10" s="29">
        <v>27.25</v>
      </c>
      <c r="AJ10" s="29">
        <v>0.62</v>
      </c>
      <c r="AK10" s="28">
        <v>0.71</v>
      </c>
      <c r="AL10" s="29">
        <v>29.36</v>
      </c>
      <c r="AM10" s="29"/>
      <c r="AN10" s="29"/>
      <c r="AO10" s="29">
        <f t="shared" si="8"/>
        <v>57.94</v>
      </c>
      <c r="AP10" s="40">
        <f t="shared" si="0"/>
        <v>29.36</v>
      </c>
      <c r="AQ10" s="43"/>
      <c r="AS10" s="18"/>
    </row>
    <row r="11" spans="1:45" ht="24.95" customHeight="1" x14ac:dyDescent="0.25">
      <c r="A11" s="32" t="s">
        <v>4</v>
      </c>
      <c r="B11" s="31">
        <v>2</v>
      </c>
      <c r="C11" s="31">
        <v>1898</v>
      </c>
      <c r="D11" s="30">
        <v>17.100000000000001</v>
      </c>
      <c r="E11" s="30">
        <v>0.23</v>
      </c>
      <c r="F11" s="30"/>
      <c r="G11" s="31">
        <v>18.84</v>
      </c>
      <c r="H11" s="30">
        <f t="shared" si="1"/>
        <v>35758.32</v>
      </c>
      <c r="I11" s="30" t="e">
        <f>#REF!*C11</f>
        <v>#REF!</v>
      </c>
      <c r="J11" s="30" t="e">
        <f>#REF!*C11</f>
        <v>#REF!</v>
      </c>
      <c r="K11" s="40"/>
      <c r="L11" s="40">
        <v>16703.560000000001</v>
      </c>
      <c r="M11" s="40" t="e">
        <f>C11*#REF!</f>
        <v>#REF!</v>
      </c>
      <c r="N11" s="30">
        <f t="shared" si="2"/>
        <v>5.0199999999999996</v>
      </c>
      <c r="O11" s="30">
        <v>7.0000000000000007E-2</v>
      </c>
      <c r="P11" s="30">
        <v>0.25</v>
      </c>
      <c r="Q11" s="30">
        <v>4.5999999999999996</v>
      </c>
      <c r="R11" s="30">
        <v>0.1</v>
      </c>
      <c r="S11" s="31"/>
      <c r="T11" s="45"/>
      <c r="U11" s="46"/>
      <c r="V11" s="31">
        <v>21.98</v>
      </c>
      <c r="W11" s="31"/>
      <c r="X11" s="31"/>
      <c r="Y11" s="31">
        <f t="shared" si="3"/>
        <v>21.98</v>
      </c>
      <c r="Z11" s="31">
        <v>0.55000000000000004</v>
      </c>
      <c r="AA11" s="30">
        <f t="shared" si="4"/>
        <v>0.73919915700737615</v>
      </c>
      <c r="AB11" s="31"/>
      <c r="AC11" s="31"/>
      <c r="AD11" s="31"/>
      <c r="AE11" s="30">
        <f t="shared" si="5"/>
        <v>22.639400000000002</v>
      </c>
      <c r="AF11" s="30">
        <f t="shared" si="9"/>
        <v>23.975124600000001</v>
      </c>
      <c r="AG11" s="30">
        <f t="shared" si="6"/>
        <v>24.545124600000001</v>
      </c>
      <c r="AH11" s="30">
        <f t="shared" si="7"/>
        <v>27.245088306000003</v>
      </c>
      <c r="AI11" s="30">
        <v>27.25</v>
      </c>
      <c r="AJ11" s="30">
        <v>0.84</v>
      </c>
      <c r="AK11" s="31">
        <v>0.71</v>
      </c>
      <c r="AL11" s="30">
        <v>3.15</v>
      </c>
      <c r="AM11" s="30"/>
      <c r="AN11" s="31"/>
      <c r="AO11" s="30">
        <f t="shared" si="8"/>
        <v>31.95</v>
      </c>
      <c r="AP11" s="40">
        <f t="shared" si="0"/>
        <v>3.15</v>
      </c>
      <c r="AQ11" s="48"/>
      <c r="AS11" s="18"/>
    </row>
    <row r="12" spans="1:45" ht="24.95" customHeight="1" x14ac:dyDescent="0.25">
      <c r="A12" s="41" t="s">
        <v>6</v>
      </c>
      <c r="B12" s="31">
        <v>7</v>
      </c>
      <c r="C12" s="31">
        <v>1251.5</v>
      </c>
      <c r="D12" s="29">
        <v>17.100000000000001</v>
      </c>
      <c r="E12" s="29"/>
      <c r="F12" s="29"/>
      <c r="G12" s="28">
        <v>18.84</v>
      </c>
      <c r="H12" s="29">
        <f t="shared" si="1"/>
        <v>23578.26</v>
      </c>
      <c r="I12" s="29" t="e">
        <f>#REF!*C12</f>
        <v>#REF!</v>
      </c>
      <c r="J12" s="29" t="e">
        <f>#REF!*C12</f>
        <v>#REF!</v>
      </c>
      <c r="K12" s="42">
        <v>66261.34</v>
      </c>
      <c r="L12" s="42"/>
      <c r="M12" s="42" t="e">
        <f>C12*#REF!</f>
        <v>#REF!</v>
      </c>
      <c r="N12" s="29">
        <f t="shared" si="2"/>
        <v>4.2700000000000005</v>
      </c>
      <c r="O12" s="29">
        <v>0.08</v>
      </c>
      <c r="P12" s="29">
        <v>0.3</v>
      </c>
      <c r="Q12" s="29">
        <v>3.77</v>
      </c>
      <c r="R12" s="29">
        <v>0.12</v>
      </c>
      <c r="S12" s="28"/>
      <c r="T12" s="34"/>
      <c r="U12" s="35"/>
      <c r="V12" s="28">
        <v>21.98</v>
      </c>
      <c r="W12" s="28"/>
      <c r="X12" s="28"/>
      <c r="Y12" s="28">
        <f t="shared" si="3"/>
        <v>21.98</v>
      </c>
      <c r="Z12" s="28">
        <v>0.55000000000000004</v>
      </c>
      <c r="AA12" s="29">
        <f t="shared" si="4"/>
        <v>1.1210547343188175</v>
      </c>
      <c r="AB12" s="28"/>
      <c r="AC12" s="28"/>
      <c r="AD12" s="28"/>
      <c r="AE12" s="29">
        <f t="shared" si="5"/>
        <v>22.639400000000002</v>
      </c>
      <c r="AF12" s="29">
        <f t="shared" si="9"/>
        <v>23.975124600000001</v>
      </c>
      <c r="AG12" s="29">
        <f t="shared" si="6"/>
        <v>24.545124600000001</v>
      </c>
      <c r="AH12" s="29">
        <f t="shared" si="7"/>
        <v>27.245088306000003</v>
      </c>
      <c r="AI12" s="29">
        <v>26</v>
      </c>
      <c r="AJ12" s="29"/>
      <c r="AK12" s="28"/>
      <c r="AL12" s="28"/>
      <c r="AM12" s="28"/>
      <c r="AN12" s="28"/>
      <c r="AO12" s="29">
        <f t="shared" si="8"/>
        <v>26</v>
      </c>
      <c r="AP12" s="40">
        <f t="shared" si="0"/>
        <v>0</v>
      </c>
      <c r="AQ12" s="41"/>
      <c r="AS12" s="18"/>
    </row>
    <row r="13" spans="1:45" ht="24.95" customHeight="1" x14ac:dyDescent="0.25">
      <c r="A13" s="41" t="s">
        <v>6</v>
      </c>
      <c r="B13" s="31">
        <v>9</v>
      </c>
      <c r="C13" s="31">
        <v>2176.4</v>
      </c>
      <c r="D13" s="29">
        <v>17.100000000000001</v>
      </c>
      <c r="E13" s="29">
        <v>0.5</v>
      </c>
      <c r="F13" s="29"/>
      <c r="G13" s="28">
        <v>18.84</v>
      </c>
      <c r="H13" s="29">
        <f t="shared" si="1"/>
        <v>41003.376000000004</v>
      </c>
      <c r="I13" s="29" t="e">
        <f>#REF!*C13</f>
        <v>#REF!</v>
      </c>
      <c r="J13" s="29" t="e">
        <f>#REF!*C13</f>
        <v>#REF!</v>
      </c>
      <c r="K13" s="42">
        <v>24916.69</v>
      </c>
      <c r="L13" s="42"/>
      <c r="M13" s="42" t="e">
        <f>C13*#REF!</f>
        <v>#REF!</v>
      </c>
      <c r="N13" s="29">
        <f t="shared" si="2"/>
        <v>2.68</v>
      </c>
      <c r="O13" s="29">
        <v>7.0000000000000007E-2</v>
      </c>
      <c r="P13" s="29">
        <v>0.26</v>
      </c>
      <c r="Q13" s="29">
        <v>2.25</v>
      </c>
      <c r="R13" s="29">
        <v>0.1</v>
      </c>
      <c r="S13" s="28"/>
      <c r="T13" s="34"/>
      <c r="U13" s="35"/>
      <c r="V13" s="28">
        <v>21.98</v>
      </c>
      <c r="W13" s="28">
        <v>16320</v>
      </c>
      <c r="X13" s="29">
        <f>W13/C13/12</f>
        <v>0.62488513140966728</v>
      </c>
      <c r="Y13" s="29">
        <f t="shared" si="3"/>
        <v>22.604885131409667</v>
      </c>
      <c r="Z13" s="28">
        <v>0.55000000000000004</v>
      </c>
      <c r="AA13" s="29">
        <f t="shared" si="4"/>
        <v>0.64464252894688479</v>
      </c>
      <c r="AB13" s="28"/>
      <c r="AC13" s="28"/>
      <c r="AD13" s="28"/>
      <c r="AE13" s="29">
        <f t="shared" si="5"/>
        <v>22.639400000000002</v>
      </c>
      <c r="AF13" s="29">
        <f t="shared" si="9"/>
        <v>23.975124600000001</v>
      </c>
      <c r="AG13" s="29">
        <f t="shared" si="6"/>
        <v>24.545124600000001</v>
      </c>
      <c r="AH13" s="29">
        <f t="shared" si="7"/>
        <v>27.245088306000003</v>
      </c>
      <c r="AI13" s="29">
        <v>27.25</v>
      </c>
      <c r="AJ13" s="29"/>
      <c r="AK13" s="28"/>
      <c r="AL13" s="49">
        <v>0.39</v>
      </c>
      <c r="AM13" s="49"/>
      <c r="AN13" s="49"/>
      <c r="AO13" s="29">
        <f t="shared" si="8"/>
        <v>27.64</v>
      </c>
      <c r="AP13" s="40">
        <f t="shared" si="0"/>
        <v>0.39</v>
      </c>
      <c r="AQ13" s="50"/>
      <c r="AS13" s="18"/>
    </row>
    <row r="14" spans="1:45" ht="24.95" customHeight="1" x14ac:dyDescent="0.25">
      <c r="A14" s="41" t="s">
        <v>6</v>
      </c>
      <c r="B14" s="31">
        <v>10</v>
      </c>
      <c r="C14" s="31">
        <v>1253</v>
      </c>
      <c r="D14" s="29">
        <v>17.100000000000001</v>
      </c>
      <c r="E14" s="29"/>
      <c r="F14" s="29"/>
      <c r="G14" s="28">
        <v>18.84</v>
      </c>
      <c r="H14" s="29">
        <f t="shared" si="1"/>
        <v>23606.52</v>
      </c>
      <c r="I14" s="29" t="e">
        <f>#REF!*C14</f>
        <v>#REF!</v>
      </c>
      <c r="J14" s="29" t="e">
        <f>#REF!*C14</f>
        <v>#REF!</v>
      </c>
      <c r="K14" s="42"/>
      <c r="L14" s="42">
        <v>1345.09</v>
      </c>
      <c r="M14" s="42" t="e">
        <f>C14*#REF!</f>
        <v>#REF!</v>
      </c>
      <c r="N14" s="29">
        <f t="shared" si="2"/>
        <v>3.45</v>
      </c>
      <c r="O14" s="29">
        <v>0.08</v>
      </c>
      <c r="P14" s="29">
        <v>0.28999999999999998</v>
      </c>
      <c r="Q14" s="29">
        <v>2.97</v>
      </c>
      <c r="R14" s="29">
        <v>0.11</v>
      </c>
      <c r="S14" s="28"/>
      <c r="T14" s="34"/>
      <c r="U14" s="35"/>
      <c r="V14" s="28">
        <v>21.98</v>
      </c>
      <c r="W14" s="28"/>
      <c r="X14" s="28"/>
      <c r="Y14" s="28">
        <f t="shared" si="3"/>
        <v>21.98</v>
      </c>
      <c r="Z14" s="28">
        <v>0.55000000000000004</v>
      </c>
      <c r="AA14" s="29">
        <f t="shared" si="4"/>
        <v>1.1197126895450917</v>
      </c>
      <c r="AB14" s="28"/>
      <c r="AC14" s="28"/>
      <c r="AD14" s="28"/>
      <c r="AE14" s="29">
        <f t="shared" si="5"/>
        <v>22.639400000000002</v>
      </c>
      <c r="AF14" s="29">
        <f t="shared" si="9"/>
        <v>23.975124600000001</v>
      </c>
      <c r="AG14" s="29">
        <f t="shared" si="6"/>
        <v>24.545124600000001</v>
      </c>
      <c r="AH14" s="29">
        <f t="shared" si="7"/>
        <v>27.245088306000003</v>
      </c>
      <c r="AI14" s="29">
        <v>27.25</v>
      </c>
      <c r="AJ14" s="29">
        <v>1.28</v>
      </c>
      <c r="AK14" s="28"/>
      <c r="AL14" s="29">
        <v>7</v>
      </c>
      <c r="AM14" s="29"/>
      <c r="AN14" s="28"/>
      <c r="AO14" s="29">
        <f t="shared" si="8"/>
        <v>35.53</v>
      </c>
      <c r="AP14" s="40">
        <f t="shared" si="0"/>
        <v>7</v>
      </c>
      <c r="AQ14" s="78" t="s">
        <v>77</v>
      </c>
      <c r="AS14" s="18"/>
    </row>
    <row r="15" spans="1:45" ht="24.95" customHeight="1" x14ac:dyDescent="0.25">
      <c r="A15" s="41" t="s">
        <v>6</v>
      </c>
      <c r="B15" s="31">
        <v>11</v>
      </c>
      <c r="C15" s="31">
        <v>1957.2</v>
      </c>
      <c r="D15" s="29">
        <v>17.100000000000001</v>
      </c>
      <c r="E15" s="29"/>
      <c r="F15" s="29"/>
      <c r="G15" s="28">
        <v>18.84</v>
      </c>
      <c r="H15" s="29">
        <f t="shared" si="1"/>
        <v>36873.648000000001</v>
      </c>
      <c r="I15" s="29" t="e">
        <f>#REF!*C15</f>
        <v>#REF!</v>
      </c>
      <c r="J15" s="29" t="e">
        <f>#REF!*C15</f>
        <v>#REF!</v>
      </c>
      <c r="K15" s="42">
        <v>79566.27</v>
      </c>
      <c r="L15" s="42"/>
      <c r="M15" s="42" t="e">
        <f>C15*#REF!</f>
        <v>#REF!</v>
      </c>
      <c r="N15" s="29">
        <f t="shared" si="2"/>
        <v>3.92</v>
      </c>
      <c r="O15" s="29">
        <v>0.08</v>
      </c>
      <c r="P15" s="29">
        <v>0.28999999999999998</v>
      </c>
      <c r="Q15" s="29">
        <v>3.44</v>
      </c>
      <c r="R15" s="29">
        <v>0.11</v>
      </c>
      <c r="S15" s="28"/>
      <c r="T15" s="34"/>
      <c r="U15" s="35"/>
      <c r="V15" s="28">
        <v>21.98</v>
      </c>
      <c r="W15" s="28"/>
      <c r="X15" s="28"/>
      <c r="Y15" s="28">
        <f t="shared" si="3"/>
        <v>21.98</v>
      </c>
      <c r="Z15" s="28">
        <v>0.55000000000000004</v>
      </c>
      <c r="AA15" s="29">
        <f t="shared" si="4"/>
        <v>0.71684038422235841</v>
      </c>
      <c r="AB15" s="28"/>
      <c r="AC15" s="28"/>
      <c r="AD15" s="28"/>
      <c r="AE15" s="29">
        <f t="shared" si="5"/>
        <v>22.639400000000002</v>
      </c>
      <c r="AF15" s="29">
        <f t="shared" si="9"/>
        <v>23.975124600000001</v>
      </c>
      <c r="AG15" s="29">
        <f t="shared" si="6"/>
        <v>24.545124600000001</v>
      </c>
      <c r="AH15" s="29">
        <f t="shared" si="7"/>
        <v>27.245088306000003</v>
      </c>
      <c r="AI15" s="29">
        <v>27.25</v>
      </c>
      <c r="AJ15" s="29"/>
      <c r="AK15" s="28"/>
      <c r="AL15" s="29">
        <v>6</v>
      </c>
      <c r="AM15" s="28"/>
      <c r="AN15" s="28"/>
      <c r="AO15" s="29">
        <f t="shared" si="8"/>
        <v>33.25</v>
      </c>
      <c r="AP15" s="40">
        <f t="shared" si="0"/>
        <v>6</v>
      </c>
      <c r="AQ15" s="41"/>
      <c r="AS15" s="18"/>
    </row>
    <row r="16" spans="1:45" ht="24.95" customHeight="1" x14ac:dyDescent="0.25">
      <c r="A16" s="41" t="s">
        <v>6</v>
      </c>
      <c r="B16" s="31">
        <v>22</v>
      </c>
      <c r="C16" s="31">
        <v>4428.8999999999996</v>
      </c>
      <c r="D16" s="29">
        <v>17.100000000000001</v>
      </c>
      <c r="E16" s="29"/>
      <c r="F16" s="29">
        <f>1180/C16</f>
        <v>0.26643184537921383</v>
      </c>
      <c r="G16" s="28">
        <v>18.84</v>
      </c>
      <c r="H16" s="29">
        <f t="shared" si="1"/>
        <v>83440.475999999995</v>
      </c>
      <c r="I16" s="29" t="e">
        <f>#REF!*C16</f>
        <v>#REF!</v>
      </c>
      <c r="J16" s="29" t="e">
        <f>#REF!*C16</f>
        <v>#REF!</v>
      </c>
      <c r="K16" s="42"/>
      <c r="L16" s="42">
        <v>329236.05</v>
      </c>
      <c r="M16" s="42" t="e">
        <f>C16*#REF!</f>
        <v>#REF!</v>
      </c>
      <c r="N16" s="29">
        <f t="shared" si="2"/>
        <v>3.88</v>
      </c>
      <c r="O16" s="29">
        <v>0.09</v>
      </c>
      <c r="P16" s="29">
        <v>0.35</v>
      </c>
      <c r="Q16" s="29">
        <v>3.3</v>
      </c>
      <c r="R16" s="29">
        <v>0.14000000000000001</v>
      </c>
      <c r="S16" s="29">
        <v>50</v>
      </c>
      <c r="T16" s="34" t="s">
        <v>38</v>
      </c>
      <c r="U16" s="35"/>
      <c r="V16" s="28">
        <v>21.98</v>
      </c>
      <c r="W16" s="28"/>
      <c r="X16" s="28"/>
      <c r="Y16" s="28">
        <f t="shared" si="3"/>
        <v>21.98</v>
      </c>
      <c r="Z16" s="28">
        <v>0.55000000000000004</v>
      </c>
      <c r="AA16" s="29">
        <f t="shared" si="4"/>
        <v>0.31678294836189574</v>
      </c>
      <c r="AB16" s="28"/>
      <c r="AC16" s="28"/>
      <c r="AD16" s="28"/>
      <c r="AE16" s="29">
        <f t="shared" si="5"/>
        <v>22.639400000000002</v>
      </c>
      <c r="AF16" s="29">
        <f t="shared" si="9"/>
        <v>23.975124600000001</v>
      </c>
      <c r="AG16" s="29">
        <f t="shared" si="6"/>
        <v>24.545124600000001</v>
      </c>
      <c r="AH16" s="29">
        <f t="shared" si="7"/>
        <v>27.245088306000003</v>
      </c>
      <c r="AI16" s="29">
        <v>27.25</v>
      </c>
      <c r="AJ16" s="29">
        <v>0.36</v>
      </c>
      <c r="AK16" s="28"/>
      <c r="AL16" s="29"/>
      <c r="AM16" s="29"/>
      <c r="AN16" s="28"/>
      <c r="AO16" s="29">
        <f t="shared" si="8"/>
        <v>27.61</v>
      </c>
      <c r="AP16" s="40">
        <f t="shared" si="0"/>
        <v>0</v>
      </c>
      <c r="AQ16" s="43"/>
      <c r="AS16" s="18"/>
    </row>
    <row r="17" spans="1:45" ht="24.95" customHeight="1" x14ac:dyDescent="0.25">
      <c r="A17" s="41" t="s">
        <v>7</v>
      </c>
      <c r="B17" s="31">
        <v>6</v>
      </c>
      <c r="C17" s="31">
        <v>4504.5</v>
      </c>
      <c r="D17" s="29">
        <v>17.100000000000001</v>
      </c>
      <c r="E17" s="29">
        <v>0.5</v>
      </c>
      <c r="F17" s="29"/>
      <c r="G17" s="28">
        <v>18.84</v>
      </c>
      <c r="H17" s="29">
        <f t="shared" si="1"/>
        <v>84864.78</v>
      </c>
      <c r="I17" s="29" t="e">
        <f>#REF!*C17</f>
        <v>#REF!</v>
      </c>
      <c r="J17" s="29" t="e">
        <f>#REF!*C17</f>
        <v>#REF!</v>
      </c>
      <c r="K17" s="42"/>
      <c r="L17" s="42">
        <v>9787.69</v>
      </c>
      <c r="M17" s="42" t="e">
        <f>C17*#REF!</f>
        <v>#REF!</v>
      </c>
      <c r="N17" s="29">
        <f t="shared" si="2"/>
        <v>3.88</v>
      </c>
      <c r="O17" s="29">
        <v>0.09</v>
      </c>
      <c r="P17" s="29">
        <v>0.35</v>
      </c>
      <c r="Q17" s="29">
        <v>3.3</v>
      </c>
      <c r="R17" s="29">
        <v>0.14000000000000001</v>
      </c>
      <c r="S17" s="29">
        <v>50</v>
      </c>
      <c r="T17" s="34" t="s">
        <v>38</v>
      </c>
      <c r="U17" s="35"/>
      <c r="V17" s="28">
        <v>21.98</v>
      </c>
      <c r="W17" s="28"/>
      <c r="X17" s="28"/>
      <c r="Y17" s="28">
        <f t="shared" si="3"/>
        <v>21.98</v>
      </c>
      <c r="Z17" s="28">
        <v>0.55000000000000004</v>
      </c>
      <c r="AA17" s="29">
        <f t="shared" si="4"/>
        <v>0.31146631146631149</v>
      </c>
      <c r="AB17" s="28"/>
      <c r="AC17" s="28"/>
      <c r="AD17" s="28"/>
      <c r="AE17" s="29">
        <f t="shared" si="5"/>
        <v>22.639400000000002</v>
      </c>
      <c r="AF17" s="29">
        <f t="shared" si="9"/>
        <v>23.975124600000001</v>
      </c>
      <c r="AG17" s="29">
        <f t="shared" si="6"/>
        <v>24.545124600000001</v>
      </c>
      <c r="AH17" s="29">
        <f t="shared" si="7"/>
        <v>27.245088306000003</v>
      </c>
      <c r="AI17" s="29">
        <v>27.25</v>
      </c>
      <c r="AJ17" s="29">
        <v>0.36</v>
      </c>
      <c r="AK17" s="28">
        <v>0.71</v>
      </c>
      <c r="AL17" s="29">
        <v>3</v>
      </c>
      <c r="AM17" s="29"/>
      <c r="AN17" s="29"/>
      <c r="AO17" s="29">
        <f t="shared" si="8"/>
        <v>31.32</v>
      </c>
      <c r="AP17" s="40">
        <f t="shared" si="0"/>
        <v>3</v>
      </c>
      <c r="AQ17" s="41"/>
      <c r="AS17" s="18"/>
    </row>
    <row r="18" spans="1:45" ht="24.95" customHeight="1" x14ac:dyDescent="0.25">
      <c r="A18" s="58" t="s">
        <v>7</v>
      </c>
      <c r="B18" s="59">
        <v>8</v>
      </c>
      <c r="C18" s="59">
        <v>4447.8</v>
      </c>
      <c r="D18" s="29">
        <v>17.100000000000001</v>
      </c>
      <c r="E18" s="29"/>
      <c r="F18" s="29"/>
      <c r="G18" s="28">
        <v>18.84</v>
      </c>
      <c r="H18" s="29">
        <f t="shared" si="1"/>
        <v>83796.551999999996</v>
      </c>
      <c r="I18" s="29" t="e">
        <f>#REF!*C18</f>
        <v>#REF!</v>
      </c>
      <c r="J18" s="29" t="e">
        <f>#REF!*C18</f>
        <v>#REF!</v>
      </c>
      <c r="K18" s="42">
        <v>110022.24</v>
      </c>
      <c r="L18" s="42"/>
      <c r="M18" s="42" t="e">
        <f>C18*#REF!</f>
        <v>#REF!</v>
      </c>
      <c r="N18" s="29">
        <f t="shared" si="2"/>
        <v>3.75</v>
      </c>
      <c r="O18" s="29">
        <v>0.09</v>
      </c>
      <c r="P18" s="29">
        <v>0.35</v>
      </c>
      <c r="Q18" s="29">
        <v>3.17</v>
      </c>
      <c r="R18" s="29">
        <v>0.14000000000000001</v>
      </c>
      <c r="S18" s="29">
        <v>25</v>
      </c>
      <c r="T18" s="34" t="s">
        <v>38</v>
      </c>
      <c r="U18" s="35"/>
      <c r="V18" s="28">
        <v>21.98</v>
      </c>
      <c r="W18" s="28"/>
      <c r="X18" s="28"/>
      <c r="Y18" s="28">
        <f t="shared" si="3"/>
        <v>21.98</v>
      </c>
      <c r="Z18" s="28">
        <v>0.55000000000000004</v>
      </c>
      <c r="AA18" s="29">
        <f t="shared" si="4"/>
        <v>0.31543684518188764</v>
      </c>
      <c r="AB18" s="28"/>
      <c r="AC18" s="28"/>
      <c r="AD18" s="28"/>
      <c r="AE18" s="29">
        <v>21.98</v>
      </c>
      <c r="AF18" s="29">
        <v>21.98</v>
      </c>
      <c r="AG18" s="29">
        <v>22.53</v>
      </c>
      <c r="AH18" s="54">
        <f t="shared" si="7"/>
        <v>25.008300000000002</v>
      </c>
      <c r="AI18" s="54">
        <v>22.53</v>
      </c>
      <c r="AJ18" s="29"/>
      <c r="AK18" s="28"/>
      <c r="AL18" s="29"/>
      <c r="AM18" s="29"/>
      <c r="AN18" s="28"/>
      <c r="AO18" s="29">
        <v>25.53</v>
      </c>
      <c r="AP18" s="40">
        <v>3</v>
      </c>
      <c r="AQ18" s="41"/>
      <c r="AS18" s="18"/>
    </row>
    <row r="19" spans="1:45" ht="24.95" customHeight="1" x14ac:dyDescent="0.25">
      <c r="A19" s="52" t="s">
        <v>7</v>
      </c>
      <c r="B19" s="53">
        <v>10</v>
      </c>
      <c r="C19" s="31">
        <v>4605.2</v>
      </c>
      <c r="D19" s="29">
        <v>17.100000000000001</v>
      </c>
      <c r="E19" s="29"/>
      <c r="F19" s="29"/>
      <c r="G19" s="28">
        <v>18.84</v>
      </c>
      <c r="H19" s="29">
        <f t="shared" si="1"/>
        <v>86761.967999999993</v>
      </c>
      <c r="I19" s="29" t="e">
        <f>#REF!*C19</f>
        <v>#REF!</v>
      </c>
      <c r="J19" s="29" t="e">
        <f>#REF!*C19</f>
        <v>#REF!</v>
      </c>
      <c r="K19" s="42"/>
      <c r="L19" s="42">
        <v>206478.34</v>
      </c>
      <c r="M19" s="42" t="e">
        <f>C19*#REF!</f>
        <v>#REF!</v>
      </c>
      <c r="N19" s="29">
        <f t="shared" si="2"/>
        <v>3.82</v>
      </c>
      <c r="O19" s="29">
        <v>0.09</v>
      </c>
      <c r="P19" s="29">
        <v>0.34</v>
      </c>
      <c r="Q19" s="29">
        <v>3.26</v>
      </c>
      <c r="R19" s="29">
        <v>0.13</v>
      </c>
      <c r="S19" s="29">
        <v>15</v>
      </c>
      <c r="T19" s="34" t="s">
        <v>38</v>
      </c>
      <c r="U19" s="35"/>
      <c r="V19" s="28">
        <v>21.98</v>
      </c>
      <c r="W19" s="28"/>
      <c r="X19" s="28"/>
      <c r="Y19" s="28">
        <f t="shared" si="3"/>
        <v>21.98</v>
      </c>
      <c r="Z19" s="28">
        <v>0.55000000000000004</v>
      </c>
      <c r="AA19" s="29">
        <f t="shared" si="4"/>
        <v>0.30465560670546338</v>
      </c>
      <c r="AB19" s="28"/>
      <c r="AC19" s="28"/>
      <c r="AD19" s="28"/>
      <c r="AE19" s="29">
        <f t="shared" si="5"/>
        <v>22.639400000000002</v>
      </c>
      <c r="AF19" s="29">
        <f t="shared" si="9"/>
        <v>23.975124600000001</v>
      </c>
      <c r="AG19" s="29">
        <f t="shared" si="6"/>
        <v>24.545124600000001</v>
      </c>
      <c r="AH19" s="29">
        <f t="shared" si="7"/>
        <v>27.245088306000003</v>
      </c>
      <c r="AI19" s="29">
        <v>27.25</v>
      </c>
      <c r="AJ19" s="29">
        <v>0.35</v>
      </c>
      <c r="AK19" s="28"/>
      <c r="AL19" s="29">
        <v>7</v>
      </c>
      <c r="AM19" s="28"/>
      <c r="AN19" s="28"/>
      <c r="AO19" s="29">
        <f t="shared" si="8"/>
        <v>34.6</v>
      </c>
      <c r="AP19" s="40">
        <f t="shared" si="0"/>
        <v>7</v>
      </c>
      <c r="AQ19" s="41" t="s">
        <v>78</v>
      </c>
      <c r="AS19" s="18"/>
    </row>
    <row r="20" spans="1:45" ht="24.95" customHeight="1" x14ac:dyDescent="0.25">
      <c r="A20" s="55"/>
      <c r="B20" s="56"/>
      <c r="C20" s="31"/>
      <c r="D20" s="29"/>
      <c r="E20" s="29"/>
      <c r="F20" s="29"/>
      <c r="G20" s="28"/>
      <c r="H20" s="29"/>
      <c r="I20" s="29"/>
      <c r="J20" s="29"/>
      <c r="K20" s="42"/>
      <c r="L20" s="42"/>
      <c r="M20" s="42"/>
      <c r="N20" s="29"/>
      <c r="O20" s="29"/>
      <c r="P20" s="29"/>
      <c r="Q20" s="29"/>
      <c r="R20" s="29"/>
      <c r="S20" s="29"/>
      <c r="T20" s="34"/>
      <c r="U20" s="35"/>
      <c r="V20" s="28"/>
      <c r="W20" s="28"/>
      <c r="X20" s="28"/>
      <c r="Y20" s="28"/>
      <c r="Z20" s="28"/>
      <c r="AA20" s="29"/>
      <c r="AB20" s="28"/>
      <c r="AC20" s="28"/>
      <c r="AD20" s="28"/>
      <c r="AE20" s="29"/>
      <c r="AF20" s="29"/>
      <c r="AG20" s="29"/>
      <c r="AH20" s="29"/>
      <c r="AI20" s="29">
        <v>27.25</v>
      </c>
      <c r="AJ20" s="29">
        <v>0.35</v>
      </c>
      <c r="AK20" s="28"/>
      <c r="AL20" s="29">
        <v>10</v>
      </c>
      <c r="AM20" s="28"/>
      <c r="AN20" s="28"/>
      <c r="AO20" s="29">
        <f t="shared" si="8"/>
        <v>37.6</v>
      </c>
      <c r="AP20" s="40">
        <f t="shared" si="0"/>
        <v>10</v>
      </c>
      <c r="AQ20" s="41" t="s">
        <v>79</v>
      </c>
      <c r="AS20" s="18"/>
    </row>
    <row r="21" spans="1:45" ht="24.95" customHeight="1" x14ac:dyDescent="0.25">
      <c r="A21" s="41" t="s">
        <v>7</v>
      </c>
      <c r="B21" s="31">
        <v>12</v>
      </c>
      <c r="C21" s="31">
        <v>6443.2</v>
      </c>
      <c r="D21" s="29">
        <v>17.100000000000001</v>
      </c>
      <c r="E21" s="29"/>
      <c r="F21" s="29"/>
      <c r="G21" s="28">
        <v>18.84</v>
      </c>
      <c r="H21" s="29">
        <f t="shared" si="1"/>
        <v>121389.88799999999</v>
      </c>
      <c r="I21" s="29" t="e">
        <f>#REF!*C21</f>
        <v>#REF!</v>
      </c>
      <c r="J21" s="29" t="e">
        <f>#REF!*C21</f>
        <v>#REF!</v>
      </c>
      <c r="K21" s="42">
        <v>127305.86</v>
      </c>
      <c r="L21" s="42"/>
      <c r="M21" s="42" t="e">
        <f>C21*#REF!</f>
        <v>#REF!</v>
      </c>
      <c r="N21" s="29">
        <f t="shared" si="2"/>
        <v>4.4800000000000004</v>
      </c>
      <c r="O21" s="29">
        <v>0.12</v>
      </c>
      <c r="P21" s="29">
        <v>0.46</v>
      </c>
      <c r="Q21" s="29">
        <v>3.72</v>
      </c>
      <c r="R21" s="29">
        <v>0.18</v>
      </c>
      <c r="S21" s="28"/>
      <c r="T21" s="34"/>
      <c r="U21" s="35"/>
      <c r="V21" s="28">
        <v>21.98</v>
      </c>
      <c r="W21" s="28"/>
      <c r="X21" s="28"/>
      <c r="Y21" s="28">
        <f t="shared" si="3"/>
        <v>21.98</v>
      </c>
      <c r="Z21" s="28">
        <v>0.55000000000000004</v>
      </c>
      <c r="AA21" s="29">
        <f t="shared" si="4"/>
        <v>0.21774894462378944</v>
      </c>
      <c r="AB21" s="28"/>
      <c r="AC21" s="28"/>
      <c r="AD21" s="28"/>
      <c r="AE21" s="29">
        <f t="shared" si="5"/>
        <v>22.639400000000002</v>
      </c>
      <c r="AF21" s="29">
        <f t="shared" si="9"/>
        <v>23.975124600000001</v>
      </c>
      <c r="AG21" s="29">
        <f t="shared" si="6"/>
        <v>24.545124600000001</v>
      </c>
      <c r="AH21" s="29">
        <f t="shared" si="7"/>
        <v>27.245088306000003</v>
      </c>
      <c r="AI21" s="29">
        <v>27.25</v>
      </c>
      <c r="AJ21" s="29"/>
      <c r="AK21" s="28"/>
      <c r="AL21" s="29">
        <v>10</v>
      </c>
      <c r="AM21" s="28"/>
      <c r="AN21" s="28"/>
      <c r="AO21" s="29">
        <f t="shared" si="8"/>
        <v>37.25</v>
      </c>
      <c r="AP21" s="40">
        <f t="shared" si="0"/>
        <v>10</v>
      </c>
      <c r="AQ21" s="78" t="s">
        <v>77</v>
      </c>
      <c r="AS21" s="18"/>
    </row>
    <row r="22" spans="1:45" ht="24.95" customHeight="1" x14ac:dyDescent="0.25">
      <c r="A22" s="41" t="s">
        <v>73</v>
      </c>
      <c r="B22" s="31" t="s">
        <v>74</v>
      </c>
      <c r="C22" s="31">
        <v>1116.0999999999999</v>
      </c>
      <c r="D22" s="29"/>
      <c r="E22" s="29"/>
      <c r="F22" s="29"/>
      <c r="G22" s="28"/>
      <c r="H22" s="29"/>
      <c r="I22" s="29"/>
      <c r="J22" s="29"/>
      <c r="K22" s="42"/>
      <c r="L22" s="42"/>
      <c r="M22" s="42"/>
      <c r="N22" s="29"/>
      <c r="O22" s="29"/>
      <c r="P22" s="29"/>
      <c r="Q22" s="29"/>
      <c r="R22" s="29"/>
      <c r="S22" s="28"/>
      <c r="T22" s="34"/>
      <c r="U22" s="35"/>
      <c r="V22" s="28"/>
      <c r="W22" s="28"/>
      <c r="X22" s="28"/>
      <c r="Y22" s="28"/>
      <c r="Z22" s="28"/>
      <c r="AA22" s="29"/>
      <c r="AB22" s="28"/>
      <c r="AC22" s="28"/>
      <c r="AD22" s="28"/>
      <c r="AE22" s="29"/>
      <c r="AF22" s="29"/>
      <c r="AG22" s="29"/>
      <c r="AH22" s="29">
        <v>19</v>
      </c>
      <c r="AI22" s="29">
        <v>19</v>
      </c>
      <c r="AJ22" s="29"/>
      <c r="AK22" s="28"/>
      <c r="AL22" s="57">
        <v>3</v>
      </c>
      <c r="AM22" s="28"/>
      <c r="AN22" s="28"/>
      <c r="AO22" s="29">
        <f t="shared" si="8"/>
        <v>22</v>
      </c>
      <c r="AP22" s="40">
        <f t="shared" si="0"/>
        <v>3</v>
      </c>
      <c r="AQ22" s="41"/>
      <c r="AS22" s="18"/>
    </row>
    <row r="23" spans="1:45" ht="24.95" customHeight="1" x14ac:dyDescent="0.25">
      <c r="A23" s="41" t="s">
        <v>8</v>
      </c>
      <c r="B23" s="31">
        <v>27</v>
      </c>
      <c r="C23" s="31">
        <v>3414.2</v>
      </c>
      <c r="D23" s="29">
        <v>17.100000000000001</v>
      </c>
      <c r="E23" s="29">
        <v>0.5</v>
      </c>
      <c r="F23" s="29"/>
      <c r="G23" s="28">
        <v>18.84</v>
      </c>
      <c r="H23" s="29">
        <f t="shared" si="1"/>
        <v>64323.527999999998</v>
      </c>
      <c r="I23" s="29" t="e">
        <f>#REF!*C23</f>
        <v>#REF!</v>
      </c>
      <c r="J23" s="29" t="e">
        <f>#REF!*C23</f>
        <v>#REF!</v>
      </c>
      <c r="K23" s="42"/>
      <c r="L23" s="42">
        <v>10306.4</v>
      </c>
      <c r="M23" s="42" t="e">
        <f>C23*#REF!</f>
        <v>#REF!</v>
      </c>
      <c r="N23" s="29">
        <f t="shared" si="2"/>
        <v>3.9099999999999997</v>
      </c>
      <c r="O23" s="29">
        <v>0.13</v>
      </c>
      <c r="P23" s="29">
        <v>0.48</v>
      </c>
      <c r="Q23" s="29">
        <v>3.11</v>
      </c>
      <c r="R23" s="29">
        <v>0.19</v>
      </c>
      <c r="S23" s="29">
        <v>50</v>
      </c>
      <c r="T23" s="34" t="s">
        <v>38</v>
      </c>
      <c r="U23" s="35"/>
      <c r="V23" s="28">
        <v>21.98</v>
      </c>
      <c r="W23" s="28"/>
      <c r="X23" s="28"/>
      <c r="Y23" s="28">
        <f t="shared" si="3"/>
        <v>21.98</v>
      </c>
      <c r="Z23" s="28">
        <v>0.55000000000000004</v>
      </c>
      <c r="AA23" s="29">
        <f t="shared" si="4"/>
        <v>0.41093081834690415</v>
      </c>
      <c r="AB23" s="28">
        <v>6.62</v>
      </c>
      <c r="AC23" s="28"/>
      <c r="AD23" s="28"/>
      <c r="AE23" s="29">
        <f t="shared" si="5"/>
        <v>22.639400000000002</v>
      </c>
      <c r="AF23" s="29">
        <f t="shared" si="9"/>
        <v>23.975124600000001</v>
      </c>
      <c r="AG23" s="29">
        <f t="shared" si="6"/>
        <v>24.545124600000001</v>
      </c>
      <c r="AH23" s="29">
        <f t="shared" si="7"/>
        <v>27.245088306000003</v>
      </c>
      <c r="AI23" s="29">
        <v>27.25</v>
      </c>
      <c r="AJ23" s="29"/>
      <c r="AK23" s="28">
        <v>0.71</v>
      </c>
      <c r="AL23" s="28">
        <v>1.6</v>
      </c>
      <c r="AM23" s="28"/>
      <c r="AN23" s="29">
        <v>5</v>
      </c>
      <c r="AO23" s="29">
        <f t="shared" si="8"/>
        <v>34.56</v>
      </c>
      <c r="AP23" s="40">
        <f t="shared" si="0"/>
        <v>1.6</v>
      </c>
      <c r="AQ23" s="41"/>
      <c r="AS23" s="18"/>
    </row>
    <row r="24" spans="1:45" ht="24.95" customHeight="1" x14ac:dyDescent="0.25">
      <c r="A24" s="41" t="s">
        <v>9</v>
      </c>
      <c r="B24" s="31" t="s">
        <v>10</v>
      </c>
      <c r="C24" s="31">
        <v>2800.2</v>
      </c>
      <c r="D24" s="29">
        <v>17.100000000000001</v>
      </c>
      <c r="E24" s="29"/>
      <c r="F24" s="29"/>
      <c r="G24" s="28">
        <v>18.84</v>
      </c>
      <c r="H24" s="29">
        <f>C24*G24</f>
        <v>52755.767999999996</v>
      </c>
      <c r="I24" s="29" t="e">
        <f>#REF!*C24</f>
        <v>#REF!</v>
      </c>
      <c r="J24" s="29" t="e">
        <f>#REF!*C24</f>
        <v>#REF!</v>
      </c>
      <c r="K24" s="42">
        <v>11074.14</v>
      </c>
      <c r="L24" s="42"/>
      <c r="M24" s="42" t="e">
        <f>C24*#REF!</f>
        <v>#REF!</v>
      </c>
      <c r="N24" s="29">
        <f t="shared" si="2"/>
        <v>4.3600000000000003</v>
      </c>
      <c r="O24" s="29">
        <v>0.13</v>
      </c>
      <c r="P24" s="29">
        <v>0.49</v>
      </c>
      <c r="Q24" s="29">
        <v>3.55</v>
      </c>
      <c r="R24" s="29">
        <v>0.19</v>
      </c>
      <c r="S24" s="28"/>
      <c r="T24" s="34"/>
      <c r="U24" s="35"/>
      <c r="V24" s="28">
        <v>21.98</v>
      </c>
      <c r="W24" s="28"/>
      <c r="X24" s="28"/>
      <c r="Y24" s="28">
        <f t="shared" si="3"/>
        <v>21.98</v>
      </c>
      <c r="Z24" s="28">
        <v>0.55000000000000004</v>
      </c>
      <c r="AA24" s="29">
        <f t="shared" si="4"/>
        <v>0.50103564031140635</v>
      </c>
      <c r="AB24" s="28"/>
      <c r="AC24" s="28"/>
      <c r="AD24" s="28"/>
      <c r="AE24" s="29">
        <f t="shared" si="5"/>
        <v>22.639400000000002</v>
      </c>
      <c r="AF24" s="29">
        <f t="shared" si="9"/>
        <v>23.975124600000001</v>
      </c>
      <c r="AG24" s="29">
        <f t="shared" si="6"/>
        <v>24.545124600000001</v>
      </c>
      <c r="AH24" s="29">
        <f t="shared" si="7"/>
        <v>27.245088306000003</v>
      </c>
      <c r="AI24" s="29">
        <v>27.25</v>
      </c>
      <c r="AJ24" s="29"/>
      <c r="AK24" s="28"/>
      <c r="AL24" s="29">
        <v>5</v>
      </c>
      <c r="AM24" s="28"/>
      <c r="AN24" s="28"/>
      <c r="AO24" s="29">
        <f t="shared" si="8"/>
        <v>32.25</v>
      </c>
      <c r="AP24" s="40">
        <f t="shared" si="0"/>
        <v>5</v>
      </c>
      <c r="AQ24" s="51"/>
      <c r="AS24" s="18"/>
    </row>
    <row r="25" spans="1:45" ht="24.95" customHeight="1" x14ac:dyDescent="0.25">
      <c r="A25" s="41" t="s">
        <v>9</v>
      </c>
      <c r="B25" s="31">
        <v>11</v>
      </c>
      <c r="C25" s="31">
        <v>3131.9</v>
      </c>
      <c r="D25" s="29">
        <v>17.100000000000001</v>
      </c>
      <c r="E25" s="29">
        <v>0.5</v>
      </c>
      <c r="F25" s="29"/>
      <c r="G25" s="28">
        <v>18.84</v>
      </c>
      <c r="H25" s="29">
        <f t="shared" si="1"/>
        <v>59004.995999999999</v>
      </c>
      <c r="I25" s="29" t="e">
        <f>#REF!*C25</f>
        <v>#REF!</v>
      </c>
      <c r="J25" s="29" t="e">
        <f>#REF!*C25</f>
        <v>#REF!</v>
      </c>
      <c r="K25" s="42">
        <v>82876.84</v>
      </c>
      <c r="L25" s="42"/>
      <c r="M25" s="42" t="e">
        <f>C25*#REF!</f>
        <v>#REF!</v>
      </c>
      <c r="N25" s="29">
        <f t="shared" si="2"/>
        <v>3.52</v>
      </c>
      <c r="O25" s="29">
        <v>0.08</v>
      </c>
      <c r="P25" s="29">
        <v>0.3</v>
      </c>
      <c r="Q25" s="29">
        <v>3.02</v>
      </c>
      <c r="R25" s="29">
        <v>0.12</v>
      </c>
      <c r="S25" s="29">
        <v>1</v>
      </c>
      <c r="T25" s="34" t="s">
        <v>39</v>
      </c>
      <c r="U25" s="35"/>
      <c r="V25" s="28">
        <v>21.98</v>
      </c>
      <c r="W25" s="28"/>
      <c r="X25" s="28"/>
      <c r="Y25" s="28">
        <f t="shared" si="3"/>
        <v>21.98</v>
      </c>
      <c r="Z25" s="28">
        <v>0.55000000000000004</v>
      </c>
      <c r="AA25" s="29">
        <f t="shared" si="4"/>
        <v>0.44797088029630572</v>
      </c>
      <c r="AB25" s="28"/>
      <c r="AC25" s="28"/>
      <c r="AD25" s="28"/>
      <c r="AE25" s="29">
        <f t="shared" si="5"/>
        <v>22.639400000000002</v>
      </c>
      <c r="AF25" s="29">
        <f t="shared" si="9"/>
        <v>23.975124600000001</v>
      </c>
      <c r="AG25" s="29">
        <f t="shared" si="6"/>
        <v>24.545124600000001</v>
      </c>
      <c r="AH25" s="29">
        <f t="shared" si="7"/>
        <v>27.245088306000003</v>
      </c>
      <c r="AI25" s="29">
        <v>27.25</v>
      </c>
      <c r="AJ25" s="29">
        <v>0.51</v>
      </c>
      <c r="AK25" s="28">
        <v>0.71</v>
      </c>
      <c r="AL25" s="29">
        <v>4.6500000000000004</v>
      </c>
      <c r="AM25" s="29"/>
      <c r="AN25" s="29"/>
      <c r="AO25" s="29">
        <f t="shared" si="8"/>
        <v>33.120000000000005</v>
      </c>
      <c r="AP25" s="40">
        <f t="shared" si="0"/>
        <v>4.6500000000000004</v>
      </c>
      <c r="AQ25" s="41"/>
      <c r="AS25" s="18"/>
    </row>
    <row r="26" spans="1:45" ht="24.95" customHeight="1" x14ac:dyDescent="0.25">
      <c r="A26" s="41" t="s">
        <v>9</v>
      </c>
      <c r="B26" s="31">
        <v>13</v>
      </c>
      <c r="C26" s="31">
        <v>2202.6</v>
      </c>
      <c r="D26" s="29">
        <v>17.100000000000001</v>
      </c>
      <c r="E26" s="29"/>
      <c r="F26" s="29"/>
      <c r="G26" s="28">
        <v>18.84</v>
      </c>
      <c r="H26" s="29">
        <f t="shared" si="1"/>
        <v>41496.983999999997</v>
      </c>
      <c r="I26" s="29" t="e">
        <f>#REF!*C26</f>
        <v>#REF!</v>
      </c>
      <c r="J26" s="29" t="e">
        <f>#REF!*C26</f>
        <v>#REF!</v>
      </c>
      <c r="K26" s="42">
        <v>18889.61</v>
      </c>
      <c r="L26" s="42"/>
      <c r="M26" s="42" t="e">
        <f>C26*#REF!</f>
        <v>#REF!</v>
      </c>
      <c r="N26" s="29">
        <f t="shared" si="2"/>
        <v>2.56</v>
      </c>
      <c r="O26" s="29">
        <v>7.0000000000000007E-2</v>
      </c>
      <c r="P26" s="29">
        <v>0.28000000000000003</v>
      </c>
      <c r="Q26" s="29">
        <v>2.1</v>
      </c>
      <c r="R26" s="29">
        <v>0.11</v>
      </c>
      <c r="S26" s="29">
        <v>50</v>
      </c>
      <c r="T26" s="34" t="s">
        <v>38</v>
      </c>
      <c r="U26" s="35"/>
      <c r="V26" s="28">
        <v>21.98</v>
      </c>
      <c r="W26" s="28"/>
      <c r="X26" s="28"/>
      <c r="Y26" s="28">
        <f t="shared" si="3"/>
        <v>21.98</v>
      </c>
      <c r="Z26" s="28">
        <v>0.55000000000000004</v>
      </c>
      <c r="AA26" s="29">
        <f t="shared" si="4"/>
        <v>0.63697448469990015</v>
      </c>
      <c r="AB26" s="28"/>
      <c r="AC26" s="28"/>
      <c r="AD26" s="28"/>
      <c r="AE26" s="29">
        <f t="shared" si="5"/>
        <v>22.639400000000002</v>
      </c>
      <c r="AF26" s="29">
        <f t="shared" si="9"/>
        <v>23.975124600000001</v>
      </c>
      <c r="AG26" s="29">
        <f t="shared" si="6"/>
        <v>24.545124600000001</v>
      </c>
      <c r="AH26" s="29">
        <f t="shared" si="7"/>
        <v>27.245088306000003</v>
      </c>
      <c r="AI26" s="29">
        <v>27.25</v>
      </c>
      <c r="AJ26" s="29">
        <v>0.73</v>
      </c>
      <c r="AK26" s="28">
        <v>0.71</v>
      </c>
      <c r="AL26" s="29">
        <v>10</v>
      </c>
      <c r="AM26" s="29"/>
      <c r="AN26" s="28"/>
      <c r="AO26" s="29">
        <f t="shared" si="8"/>
        <v>38.69</v>
      </c>
      <c r="AP26" s="40">
        <f t="shared" si="0"/>
        <v>10</v>
      </c>
      <c r="AQ26" s="41"/>
      <c r="AS26" s="18"/>
    </row>
    <row r="27" spans="1:45" ht="24.95" customHeight="1" x14ac:dyDescent="0.25">
      <c r="A27" s="58" t="s">
        <v>9</v>
      </c>
      <c r="B27" s="59" t="s">
        <v>11</v>
      </c>
      <c r="C27" s="31">
        <v>1955.1</v>
      </c>
      <c r="D27" s="29">
        <v>17.100000000000001</v>
      </c>
      <c r="E27" s="29"/>
      <c r="F27" s="29">
        <f>1180/C27</f>
        <v>0.60354969055291297</v>
      </c>
      <c r="G27" s="28">
        <v>18.84</v>
      </c>
      <c r="H27" s="29">
        <f t="shared" si="1"/>
        <v>36834.083999999995</v>
      </c>
      <c r="I27" s="29" t="e">
        <f>#REF!*C27</f>
        <v>#REF!</v>
      </c>
      <c r="J27" s="29" t="e">
        <f>#REF!*C27</f>
        <v>#REF!</v>
      </c>
      <c r="K27" s="42"/>
      <c r="L27" s="42">
        <v>648.05999999999995</v>
      </c>
      <c r="M27" s="42" t="e">
        <f>C27*#REF!</f>
        <v>#REF!</v>
      </c>
      <c r="N27" s="29">
        <f t="shared" si="2"/>
        <v>4.2899999999999991</v>
      </c>
      <c r="O27" s="29">
        <v>0.12</v>
      </c>
      <c r="P27" s="29">
        <v>0.46</v>
      </c>
      <c r="Q27" s="29">
        <v>3.53</v>
      </c>
      <c r="R27" s="29">
        <v>0.18</v>
      </c>
      <c r="S27" s="28"/>
      <c r="T27" s="34"/>
      <c r="U27" s="35"/>
      <c r="V27" s="28">
        <v>21.98</v>
      </c>
      <c r="W27" s="28"/>
      <c r="X27" s="28"/>
      <c r="Y27" s="28">
        <f t="shared" si="3"/>
        <v>21.98</v>
      </c>
      <c r="Z27" s="28">
        <v>0.55000000000000004</v>
      </c>
      <c r="AA27" s="29">
        <f t="shared" si="4"/>
        <v>0.71761035241164139</v>
      </c>
      <c r="AB27" s="28"/>
      <c r="AC27" s="28"/>
      <c r="AD27" s="28"/>
      <c r="AE27" s="29">
        <v>18</v>
      </c>
      <c r="AF27" s="29">
        <f t="shared" si="9"/>
        <v>19.061999999999998</v>
      </c>
      <c r="AG27" s="29">
        <f t="shared" si="6"/>
        <v>19.631999999999998</v>
      </c>
      <c r="AH27" s="54">
        <f t="shared" si="7"/>
        <v>21.791519999999998</v>
      </c>
      <c r="AI27" s="54">
        <v>21.79</v>
      </c>
      <c r="AJ27" s="29"/>
      <c r="AK27" s="28"/>
      <c r="AL27" s="29">
        <v>10</v>
      </c>
      <c r="AM27" s="28"/>
      <c r="AN27" s="28"/>
      <c r="AO27" s="29">
        <f t="shared" si="8"/>
        <v>31.79</v>
      </c>
      <c r="AP27" s="40">
        <f t="shared" si="0"/>
        <v>10</v>
      </c>
      <c r="AQ27" s="51"/>
      <c r="AS27" s="18"/>
    </row>
    <row r="28" spans="1:45" ht="24.95" customHeight="1" x14ac:dyDescent="0.25">
      <c r="A28" s="41" t="s">
        <v>9</v>
      </c>
      <c r="B28" s="31" t="s">
        <v>12</v>
      </c>
      <c r="C28" s="31">
        <v>3428.3</v>
      </c>
      <c r="D28" s="29">
        <v>17.100000000000001</v>
      </c>
      <c r="E28" s="29"/>
      <c r="F28" s="29">
        <f>1180/C28</f>
        <v>0.34419391535163196</v>
      </c>
      <c r="G28" s="28">
        <v>18.84</v>
      </c>
      <c r="H28" s="29">
        <f t="shared" si="1"/>
        <v>64589.172000000006</v>
      </c>
      <c r="I28" s="29" t="e">
        <f>#REF!*C28</f>
        <v>#REF!</v>
      </c>
      <c r="J28" s="29" t="e">
        <f>#REF!*C28</f>
        <v>#REF!</v>
      </c>
      <c r="K28" s="42"/>
      <c r="L28" s="42">
        <v>118083.8</v>
      </c>
      <c r="M28" s="42" t="e">
        <f>C28*#REF!</f>
        <v>#REF!</v>
      </c>
      <c r="N28" s="29">
        <f t="shared" si="2"/>
        <v>2.4299999999999997</v>
      </c>
      <c r="O28" s="29">
        <v>0.08</v>
      </c>
      <c r="P28" s="29">
        <v>0.28999999999999998</v>
      </c>
      <c r="Q28" s="29">
        <v>1.95</v>
      </c>
      <c r="R28" s="29">
        <v>0.11</v>
      </c>
      <c r="S28" s="29">
        <v>30</v>
      </c>
      <c r="T28" s="34" t="s">
        <v>38</v>
      </c>
      <c r="U28" s="35"/>
      <c r="V28" s="28">
        <v>21.98</v>
      </c>
      <c r="W28" s="28"/>
      <c r="X28" s="28"/>
      <c r="Y28" s="28">
        <f t="shared" si="3"/>
        <v>21.98</v>
      </c>
      <c r="Z28" s="28">
        <v>0.55000000000000004</v>
      </c>
      <c r="AA28" s="29">
        <f t="shared" si="4"/>
        <v>0.40924073155791496</v>
      </c>
      <c r="AB28" s="28"/>
      <c r="AC28" s="28"/>
      <c r="AD28" s="28"/>
      <c r="AE28" s="29">
        <f t="shared" si="5"/>
        <v>22.639400000000002</v>
      </c>
      <c r="AF28" s="29">
        <v>23.98</v>
      </c>
      <c r="AG28" s="29">
        <f t="shared" si="6"/>
        <v>24.55</v>
      </c>
      <c r="AH28" s="29">
        <f t="shared" si="7"/>
        <v>27.250500000000002</v>
      </c>
      <c r="AI28" s="29">
        <v>27.25</v>
      </c>
      <c r="AJ28" s="29">
        <v>0.47</v>
      </c>
      <c r="AK28" s="28">
        <v>0.71</v>
      </c>
      <c r="AL28" s="29">
        <v>3</v>
      </c>
      <c r="AM28" s="29"/>
      <c r="AN28" s="28"/>
      <c r="AO28" s="29">
        <f t="shared" si="8"/>
        <v>31.43</v>
      </c>
      <c r="AP28" s="40">
        <f t="shared" si="0"/>
        <v>3</v>
      </c>
      <c r="AQ28" s="41"/>
      <c r="AS28" s="18"/>
    </row>
    <row r="29" spans="1:45" ht="24.95" customHeight="1" x14ac:dyDescent="0.25">
      <c r="A29" s="41" t="s">
        <v>9</v>
      </c>
      <c r="B29" s="31">
        <v>30</v>
      </c>
      <c r="C29" s="31">
        <v>3178.5</v>
      </c>
      <c r="D29" s="29">
        <v>17.100000000000001</v>
      </c>
      <c r="E29" s="29">
        <v>0.5</v>
      </c>
      <c r="F29" s="29"/>
      <c r="G29" s="28">
        <v>18.84</v>
      </c>
      <c r="H29" s="29">
        <f t="shared" si="1"/>
        <v>59882.94</v>
      </c>
      <c r="I29" s="29" t="e">
        <f>#REF!*C29</f>
        <v>#REF!</v>
      </c>
      <c r="J29" s="29" t="e">
        <f>#REF!*C29</f>
        <v>#REF!</v>
      </c>
      <c r="K29" s="42">
        <v>26862.25</v>
      </c>
      <c r="L29" s="42"/>
      <c r="M29" s="42" t="e">
        <f>C29*#REF!</f>
        <v>#REF!</v>
      </c>
      <c r="N29" s="29">
        <f t="shared" si="2"/>
        <v>3.93</v>
      </c>
      <c r="O29" s="29">
        <v>0.09</v>
      </c>
      <c r="P29" s="29">
        <v>0.34</v>
      </c>
      <c r="Q29" s="29">
        <v>3.37</v>
      </c>
      <c r="R29" s="29">
        <v>0.13</v>
      </c>
      <c r="S29" s="29">
        <v>30</v>
      </c>
      <c r="T29" s="34" t="s">
        <v>38</v>
      </c>
      <c r="U29" s="35"/>
      <c r="V29" s="28">
        <v>21.98</v>
      </c>
      <c r="W29" s="28"/>
      <c r="X29" s="28"/>
      <c r="Y29" s="28">
        <f t="shared" si="3"/>
        <v>21.98</v>
      </c>
      <c r="Z29" s="28">
        <v>0.55000000000000004</v>
      </c>
      <c r="AA29" s="29">
        <f t="shared" si="4"/>
        <v>0.4414031775994966</v>
      </c>
      <c r="AB29" s="28"/>
      <c r="AC29" s="28"/>
      <c r="AD29" s="28"/>
      <c r="AE29" s="29">
        <f t="shared" si="5"/>
        <v>22.639400000000002</v>
      </c>
      <c r="AF29" s="29">
        <f t="shared" si="9"/>
        <v>23.975124600000001</v>
      </c>
      <c r="AG29" s="29">
        <f t="shared" si="6"/>
        <v>24.545124600000001</v>
      </c>
      <c r="AH29" s="29">
        <f t="shared" si="7"/>
        <v>27.245088306000003</v>
      </c>
      <c r="AI29" s="29">
        <v>27.25</v>
      </c>
      <c r="AJ29" s="29">
        <v>0.5</v>
      </c>
      <c r="AK29" s="28">
        <v>0.71</v>
      </c>
      <c r="AL29" s="28">
        <v>2.21</v>
      </c>
      <c r="AM29" s="28"/>
      <c r="AN29" s="28"/>
      <c r="AO29" s="29">
        <f t="shared" si="8"/>
        <v>30.67</v>
      </c>
      <c r="AP29" s="40">
        <f t="shared" si="0"/>
        <v>2.21</v>
      </c>
      <c r="AQ29" s="41"/>
      <c r="AS29" s="18"/>
    </row>
    <row r="30" spans="1:45" ht="24.95" customHeight="1" x14ac:dyDescent="0.25">
      <c r="A30" s="41" t="s">
        <v>13</v>
      </c>
      <c r="B30" s="31">
        <v>21</v>
      </c>
      <c r="C30" s="31">
        <v>1186.8</v>
      </c>
      <c r="D30" s="29">
        <v>17.100000000000001</v>
      </c>
      <c r="E30" s="29"/>
      <c r="F30" s="29"/>
      <c r="G30" s="28">
        <v>18.84</v>
      </c>
      <c r="H30" s="29">
        <f t="shared" si="1"/>
        <v>22359.311999999998</v>
      </c>
      <c r="I30" s="29" t="e">
        <f>#REF!*C30</f>
        <v>#REF!</v>
      </c>
      <c r="J30" s="29" t="e">
        <f>#REF!*C30</f>
        <v>#REF!</v>
      </c>
      <c r="K30" s="42">
        <v>277575.53000000003</v>
      </c>
      <c r="L30" s="42"/>
      <c r="M30" s="42" t="e">
        <f>C30*#REF!</f>
        <v>#REF!</v>
      </c>
      <c r="N30" s="29">
        <f t="shared" si="2"/>
        <v>4.46</v>
      </c>
      <c r="O30" s="29">
        <v>0.24</v>
      </c>
      <c r="P30" s="29">
        <v>0.88</v>
      </c>
      <c r="Q30" s="29">
        <v>2.99</v>
      </c>
      <c r="R30" s="29">
        <v>0.35</v>
      </c>
      <c r="S30" s="28"/>
      <c r="T30" s="34"/>
      <c r="U30" s="35"/>
      <c r="V30" s="28">
        <v>21.98</v>
      </c>
      <c r="W30" s="28"/>
      <c r="X30" s="28"/>
      <c r="Y30" s="28">
        <f t="shared" si="3"/>
        <v>21.98</v>
      </c>
      <c r="Z30" s="28">
        <v>0.55000000000000004</v>
      </c>
      <c r="AA30" s="29">
        <f t="shared" si="4"/>
        <v>1.182170542635659</v>
      </c>
      <c r="AB30" s="28"/>
      <c r="AC30" s="28"/>
      <c r="AD30" s="28"/>
      <c r="AE30" s="29">
        <f t="shared" si="5"/>
        <v>22.639400000000002</v>
      </c>
      <c r="AF30" s="29">
        <f t="shared" si="9"/>
        <v>23.975124600000001</v>
      </c>
      <c r="AG30" s="29">
        <f t="shared" si="6"/>
        <v>24.545124600000001</v>
      </c>
      <c r="AH30" s="29">
        <f t="shared" si="7"/>
        <v>27.245088306000003</v>
      </c>
      <c r="AI30" s="29">
        <v>27.25</v>
      </c>
      <c r="AJ30" s="29"/>
      <c r="AK30" s="28"/>
      <c r="AL30" s="28">
        <v>11.3</v>
      </c>
      <c r="AM30" s="28"/>
      <c r="AN30" s="28"/>
      <c r="AO30" s="29">
        <f t="shared" si="8"/>
        <v>38.549999999999997</v>
      </c>
      <c r="AP30" s="40">
        <f t="shared" si="0"/>
        <v>11.3</v>
      </c>
      <c r="AQ30" s="41"/>
      <c r="AS30" s="18"/>
    </row>
    <row r="31" spans="1:45" ht="24.95" customHeight="1" x14ac:dyDescent="0.25">
      <c r="A31" s="41" t="s">
        <v>14</v>
      </c>
      <c r="B31" s="31">
        <v>14</v>
      </c>
      <c r="C31" s="31">
        <v>3029.2</v>
      </c>
      <c r="D31" s="29">
        <v>15.45</v>
      </c>
      <c r="E31" s="29">
        <v>0.5</v>
      </c>
      <c r="F31" s="29"/>
      <c r="G31" s="28">
        <v>18.84</v>
      </c>
      <c r="H31" s="29">
        <f t="shared" si="1"/>
        <v>57070.127999999997</v>
      </c>
      <c r="I31" s="29" t="e">
        <f>#REF!*C31</f>
        <v>#REF!</v>
      </c>
      <c r="J31" s="29" t="e">
        <f>#REF!*C31</f>
        <v>#REF!</v>
      </c>
      <c r="K31" s="42"/>
      <c r="L31" s="42">
        <v>129457.14</v>
      </c>
      <c r="M31" s="42" t="e">
        <f>C31*#REF!</f>
        <v>#REF!</v>
      </c>
      <c r="N31" s="29">
        <f t="shared" si="2"/>
        <v>4.67</v>
      </c>
      <c r="O31" s="29">
        <v>0.15</v>
      </c>
      <c r="P31" s="29">
        <v>0.56000000000000005</v>
      </c>
      <c r="Q31" s="29">
        <v>3.74</v>
      </c>
      <c r="R31" s="29">
        <v>0.22</v>
      </c>
      <c r="S31" s="29">
        <v>70</v>
      </c>
      <c r="T31" s="34" t="s">
        <v>38</v>
      </c>
      <c r="U31" s="60" t="s">
        <v>36</v>
      </c>
      <c r="V31" s="28">
        <v>21.98</v>
      </c>
      <c r="W31" s="28"/>
      <c r="X31" s="28"/>
      <c r="Y31" s="28">
        <f t="shared" si="3"/>
        <v>21.98</v>
      </c>
      <c r="Z31" s="28">
        <v>0.55000000000000004</v>
      </c>
      <c r="AA31" s="29">
        <f t="shared" si="4"/>
        <v>0.46315858972666052</v>
      </c>
      <c r="AB31" s="28"/>
      <c r="AC31" s="28"/>
      <c r="AD31" s="28"/>
      <c r="AE31" s="29">
        <f t="shared" si="5"/>
        <v>22.639400000000002</v>
      </c>
      <c r="AF31" s="29">
        <f t="shared" si="9"/>
        <v>23.975124600000001</v>
      </c>
      <c r="AG31" s="29">
        <f t="shared" si="6"/>
        <v>24.545124600000001</v>
      </c>
      <c r="AH31" s="29">
        <f t="shared" si="7"/>
        <v>27.245088306000003</v>
      </c>
      <c r="AI31" s="29">
        <v>27.25</v>
      </c>
      <c r="AJ31" s="29">
        <v>0.53</v>
      </c>
      <c r="AK31" s="28">
        <v>0.71</v>
      </c>
      <c r="AL31" s="29">
        <v>10</v>
      </c>
      <c r="AM31" s="29"/>
      <c r="AN31" s="28"/>
      <c r="AO31" s="29">
        <f t="shared" si="8"/>
        <v>38.49</v>
      </c>
      <c r="AP31" s="40">
        <f t="shared" si="0"/>
        <v>10</v>
      </c>
      <c r="AQ31" s="41"/>
      <c r="AS31" s="18"/>
    </row>
    <row r="32" spans="1:45" ht="24.95" customHeight="1" x14ac:dyDescent="0.25">
      <c r="A32" s="41" t="s">
        <v>14</v>
      </c>
      <c r="B32" s="31">
        <v>22</v>
      </c>
      <c r="C32" s="31">
        <v>3186.8</v>
      </c>
      <c r="D32" s="29"/>
      <c r="E32" s="29"/>
      <c r="F32" s="29"/>
      <c r="G32" s="28">
        <v>18.84</v>
      </c>
      <c r="H32" s="29">
        <f t="shared" si="1"/>
        <v>60039.312000000005</v>
      </c>
      <c r="I32" s="29" t="e">
        <f>#REF!*C32</f>
        <v>#REF!</v>
      </c>
      <c r="J32" s="29" t="e">
        <f>#REF!*C32</f>
        <v>#REF!</v>
      </c>
      <c r="K32" s="42">
        <v>7558</v>
      </c>
      <c r="L32" s="42"/>
      <c r="M32" s="42" t="e">
        <f>C32*#REF!</f>
        <v>#REF!</v>
      </c>
      <c r="N32" s="29"/>
      <c r="O32" s="29"/>
      <c r="P32" s="29"/>
      <c r="Q32" s="29"/>
      <c r="R32" s="29"/>
      <c r="S32" s="29"/>
      <c r="T32" s="34"/>
      <c r="U32" s="61"/>
      <c r="V32" s="62">
        <v>21.98</v>
      </c>
      <c r="W32" s="62"/>
      <c r="X32" s="62"/>
      <c r="Y32" s="28">
        <f t="shared" si="3"/>
        <v>21.98</v>
      </c>
      <c r="Z32" s="28">
        <v>0.55000000000000004</v>
      </c>
      <c r="AA32" s="29">
        <f t="shared" si="4"/>
        <v>0.44025354587674154</v>
      </c>
      <c r="AB32" s="28"/>
      <c r="AC32" s="28"/>
      <c r="AD32" s="28"/>
      <c r="AE32" s="29">
        <f t="shared" si="5"/>
        <v>22.639400000000002</v>
      </c>
      <c r="AF32" s="29">
        <f t="shared" si="9"/>
        <v>23.975124600000001</v>
      </c>
      <c r="AG32" s="29">
        <f t="shared" si="6"/>
        <v>24.545124600000001</v>
      </c>
      <c r="AH32" s="29">
        <f t="shared" si="7"/>
        <v>27.245088306000003</v>
      </c>
      <c r="AI32" s="29">
        <v>27.25</v>
      </c>
      <c r="AJ32" s="29"/>
      <c r="AK32" s="28"/>
      <c r="AL32" s="29">
        <v>1</v>
      </c>
      <c r="AM32" s="28"/>
      <c r="AN32" s="28"/>
      <c r="AO32" s="29">
        <f t="shared" si="8"/>
        <v>28.25</v>
      </c>
      <c r="AP32" s="40">
        <f t="shared" si="0"/>
        <v>1</v>
      </c>
      <c r="AQ32" s="41"/>
      <c r="AS32" s="18"/>
    </row>
    <row r="33" spans="1:67" ht="24.95" customHeight="1" x14ac:dyDescent="0.25">
      <c r="A33" s="41" t="s">
        <v>14</v>
      </c>
      <c r="B33" s="31">
        <v>32</v>
      </c>
      <c r="C33" s="31">
        <v>2992.5</v>
      </c>
      <c r="D33" s="29">
        <v>17.100000000000001</v>
      </c>
      <c r="E33" s="29"/>
      <c r="F33" s="29"/>
      <c r="G33" s="28">
        <v>18.84</v>
      </c>
      <c r="H33" s="29">
        <f t="shared" si="1"/>
        <v>56378.7</v>
      </c>
      <c r="I33" s="29" t="e">
        <f>#REF!*C33</f>
        <v>#REF!</v>
      </c>
      <c r="J33" s="29" t="e">
        <f>#REF!*C33</f>
        <v>#REF!</v>
      </c>
      <c r="K33" s="42">
        <v>17739.150000000001</v>
      </c>
      <c r="L33" s="42"/>
      <c r="M33" s="42" t="e">
        <f>C33*#REF!</f>
        <v>#REF!</v>
      </c>
      <c r="N33" s="29">
        <f t="shared" si="2"/>
        <v>4.59</v>
      </c>
      <c r="O33" s="29">
        <v>0.14000000000000001</v>
      </c>
      <c r="P33" s="29">
        <v>0.54</v>
      </c>
      <c r="Q33" s="29">
        <v>3.7</v>
      </c>
      <c r="R33" s="29">
        <v>0.21</v>
      </c>
      <c r="S33" s="28"/>
      <c r="T33" s="34"/>
      <c r="U33" s="35"/>
      <c r="V33" s="28">
        <v>21.98</v>
      </c>
      <c r="W33" s="28"/>
      <c r="X33" s="28"/>
      <c r="Y33" s="28">
        <f t="shared" si="3"/>
        <v>21.98</v>
      </c>
      <c r="Z33" s="28">
        <v>0.55000000000000004</v>
      </c>
      <c r="AA33" s="29">
        <f t="shared" si="4"/>
        <v>0.46883876357560567</v>
      </c>
      <c r="AB33" s="28"/>
      <c r="AC33" s="28"/>
      <c r="AD33" s="28"/>
      <c r="AE33" s="29">
        <f t="shared" si="5"/>
        <v>22.639400000000002</v>
      </c>
      <c r="AF33" s="29">
        <f t="shared" si="9"/>
        <v>23.975124600000001</v>
      </c>
      <c r="AG33" s="29">
        <f t="shared" si="6"/>
        <v>24.545124600000001</v>
      </c>
      <c r="AH33" s="29">
        <f t="shared" si="7"/>
        <v>27.245088306000003</v>
      </c>
      <c r="AI33" s="29">
        <v>27.25</v>
      </c>
      <c r="AJ33" s="29"/>
      <c r="AK33" s="28"/>
      <c r="AL33" s="29">
        <v>2</v>
      </c>
      <c r="AM33" s="28"/>
      <c r="AN33" s="28"/>
      <c r="AO33" s="29">
        <f t="shared" si="8"/>
        <v>29.25</v>
      </c>
      <c r="AP33" s="40">
        <f t="shared" si="0"/>
        <v>2</v>
      </c>
      <c r="AQ33" s="41"/>
      <c r="AS33" s="18"/>
    </row>
    <row r="34" spans="1:67" ht="24.95" customHeight="1" x14ac:dyDescent="0.25">
      <c r="A34" s="41" t="s">
        <v>15</v>
      </c>
      <c r="B34" s="31">
        <v>2</v>
      </c>
      <c r="C34" s="31">
        <v>3380.8</v>
      </c>
      <c r="D34" s="29">
        <v>17.100000000000001</v>
      </c>
      <c r="E34" s="29"/>
      <c r="F34" s="29"/>
      <c r="G34" s="28">
        <v>18.84</v>
      </c>
      <c r="H34" s="29">
        <f t="shared" si="1"/>
        <v>63694.272000000004</v>
      </c>
      <c r="I34" s="29" t="e">
        <f>#REF!*C34</f>
        <v>#REF!</v>
      </c>
      <c r="J34" s="29" t="e">
        <f>#REF!*C34</f>
        <v>#REF!</v>
      </c>
      <c r="K34" s="42"/>
      <c r="L34" s="42">
        <v>18254.02</v>
      </c>
      <c r="M34" s="42" t="e">
        <f>C34*#REF!</f>
        <v>#REF!</v>
      </c>
      <c r="N34" s="29">
        <f t="shared" si="2"/>
        <v>2.2200000000000002</v>
      </c>
      <c r="O34" s="29">
        <v>0.08</v>
      </c>
      <c r="P34" s="29">
        <v>0.32</v>
      </c>
      <c r="Q34" s="29">
        <v>1.7</v>
      </c>
      <c r="R34" s="29">
        <v>0.12</v>
      </c>
      <c r="S34" s="28"/>
      <c r="T34" s="34"/>
      <c r="U34" s="35"/>
      <c r="V34" s="28">
        <v>21.98</v>
      </c>
      <c r="W34" s="28"/>
      <c r="X34" s="28"/>
      <c r="Y34" s="28">
        <f t="shared" si="3"/>
        <v>21.98</v>
      </c>
      <c r="Z34" s="28">
        <v>0.55000000000000004</v>
      </c>
      <c r="AA34" s="29">
        <f t="shared" si="4"/>
        <v>0.41499053478466635</v>
      </c>
      <c r="AB34" s="28"/>
      <c r="AC34" s="28"/>
      <c r="AD34" s="28"/>
      <c r="AE34" s="29">
        <f t="shared" si="5"/>
        <v>22.639400000000002</v>
      </c>
      <c r="AF34" s="29">
        <f t="shared" si="9"/>
        <v>23.975124600000001</v>
      </c>
      <c r="AG34" s="29">
        <f t="shared" si="6"/>
        <v>24.545124600000001</v>
      </c>
      <c r="AH34" s="29">
        <f t="shared" si="7"/>
        <v>27.245088306000003</v>
      </c>
      <c r="AI34" s="29">
        <v>27.25</v>
      </c>
      <c r="AJ34" s="29"/>
      <c r="AK34" s="28"/>
      <c r="AL34" s="29">
        <v>3.5</v>
      </c>
      <c r="AM34" s="28"/>
      <c r="AN34" s="28"/>
      <c r="AO34" s="29">
        <f t="shared" si="8"/>
        <v>30.75</v>
      </c>
      <c r="AP34" s="40">
        <f t="shared" si="0"/>
        <v>3.5</v>
      </c>
      <c r="AQ34" s="78" t="s">
        <v>77</v>
      </c>
      <c r="AS34" s="18"/>
    </row>
    <row r="35" spans="1:67" ht="24.95" customHeight="1" x14ac:dyDescent="0.25">
      <c r="A35" s="41" t="s">
        <v>15</v>
      </c>
      <c r="B35" s="31">
        <v>8</v>
      </c>
      <c r="C35" s="31">
        <v>2844.7</v>
      </c>
      <c r="D35" s="29">
        <v>17.100000000000001</v>
      </c>
      <c r="E35" s="29"/>
      <c r="F35" s="29"/>
      <c r="G35" s="28">
        <v>18.84</v>
      </c>
      <c r="H35" s="29">
        <f t="shared" si="1"/>
        <v>53594.147999999994</v>
      </c>
      <c r="I35" s="29" t="e">
        <f>#REF!*C35</f>
        <v>#REF!</v>
      </c>
      <c r="J35" s="29" t="e">
        <f>#REF!*C35</f>
        <v>#REF!</v>
      </c>
      <c r="K35" s="42">
        <v>72087.88</v>
      </c>
      <c r="L35" s="42"/>
      <c r="M35" s="42" t="e">
        <f>C35*#REF!</f>
        <v>#REF!</v>
      </c>
      <c r="N35" s="29">
        <f t="shared" si="2"/>
        <v>4.49</v>
      </c>
      <c r="O35" s="29">
        <v>0.14000000000000001</v>
      </c>
      <c r="P35" s="29">
        <v>0.51</v>
      </c>
      <c r="Q35" s="29">
        <v>3.64</v>
      </c>
      <c r="R35" s="29">
        <v>0.2</v>
      </c>
      <c r="S35" s="28"/>
      <c r="T35" s="34"/>
      <c r="U35" s="35"/>
      <c r="V35" s="28">
        <v>21.98</v>
      </c>
      <c r="W35" s="28"/>
      <c r="X35" s="28"/>
      <c r="Y35" s="28">
        <f t="shared" si="3"/>
        <v>21.98</v>
      </c>
      <c r="Z35" s="28">
        <v>0.55000000000000004</v>
      </c>
      <c r="AA35" s="29">
        <f t="shared" si="4"/>
        <v>0.49319787675326049</v>
      </c>
      <c r="AB35" s="28"/>
      <c r="AC35" s="28"/>
      <c r="AD35" s="28"/>
      <c r="AE35" s="29">
        <v>22.64</v>
      </c>
      <c r="AF35" s="29">
        <f t="shared" si="9"/>
        <v>23.975759999999998</v>
      </c>
      <c r="AG35" s="29">
        <f t="shared" si="6"/>
        <v>24.545759999999998</v>
      </c>
      <c r="AH35" s="29">
        <f t="shared" si="7"/>
        <v>27.245793599999999</v>
      </c>
      <c r="AI35" s="29">
        <v>27.25</v>
      </c>
      <c r="AJ35" s="29"/>
      <c r="AK35" s="28"/>
      <c r="AL35" s="28">
        <v>7.07</v>
      </c>
      <c r="AM35" s="28"/>
      <c r="AN35" s="28"/>
      <c r="AO35" s="29">
        <f t="shared" si="8"/>
        <v>34.32</v>
      </c>
      <c r="AP35" s="40">
        <f t="shared" si="0"/>
        <v>7.07</v>
      </c>
      <c r="AQ35" s="41"/>
      <c r="AS35" s="18"/>
    </row>
    <row r="36" spans="1:67" ht="24.95" customHeight="1" x14ac:dyDescent="0.25">
      <c r="A36" s="41" t="s">
        <v>16</v>
      </c>
      <c r="B36" s="31">
        <v>22</v>
      </c>
      <c r="C36" s="31">
        <v>1757.9</v>
      </c>
      <c r="D36" s="29">
        <v>17.100000000000001</v>
      </c>
      <c r="E36" s="29"/>
      <c r="F36" s="29"/>
      <c r="G36" s="28">
        <v>18.84</v>
      </c>
      <c r="H36" s="29">
        <f t="shared" si="1"/>
        <v>33118.836000000003</v>
      </c>
      <c r="I36" s="29" t="e">
        <f>#REF!*C36</f>
        <v>#REF!</v>
      </c>
      <c r="J36" s="29" t="e">
        <f>#REF!*C36</f>
        <v>#REF!</v>
      </c>
      <c r="K36" s="42"/>
      <c r="L36" s="42">
        <v>89632.7</v>
      </c>
      <c r="M36" s="42" t="e">
        <f>C36*#REF!</f>
        <v>#REF!</v>
      </c>
      <c r="N36" s="29">
        <f t="shared" si="2"/>
        <v>4.29</v>
      </c>
      <c r="O36" s="29">
        <v>0.09</v>
      </c>
      <c r="P36" s="29">
        <v>0.32</v>
      </c>
      <c r="Q36" s="29">
        <v>3.75</v>
      </c>
      <c r="R36" s="29">
        <v>0.13</v>
      </c>
      <c r="S36" s="28"/>
      <c r="T36" s="34"/>
      <c r="U36" s="35"/>
      <c r="V36" s="28">
        <v>21.98</v>
      </c>
      <c r="W36" s="28"/>
      <c r="X36" s="28"/>
      <c r="Y36" s="28">
        <f t="shared" si="3"/>
        <v>21.98</v>
      </c>
      <c r="Z36" s="28">
        <v>0.55000000000000004</v>
      </c>
      <c r="AA36" s="29">
        <f t="shared" si="4"/>
        <v>0.79811138290005113</v>
      </c>
      <c r="AB36" s="28"/>
      <c r="AC36" s="28"/>
      <c r="AD36" s="28"/>
      <c r="AE36" s="29">
        <f t="shared" si="5"/>
        <v>22.639400000000002</v>
      </c>
      <c r="AF36" s="29">
        <f t="shared" si="9"/>
        <v>23.975124600000001</v>
      </c>
      <c r="AG36" s="29">
        <f t="shared" si="6"/>
        <v>24.545124600000001</v>
      </c>
      <c r="AH36" s="29">
        <f t="shared" si="7"/>
        <v>27.245088306000003</v>
      </c>
      <c r="AI36" s="29">
        <v>27.25</v>
      </c>
      <c r="AJ36" s="29"/>
      <c r="AK36" s="28"/>
      <c r="AL36" s="29">
        <v>3</v>
      </c>
      <c r="AM36" s="29"/>
      <c r="AN36" s="28"/>
      <c r="AO36" s="29">
        <f t="shared" si="8"/>
        <v>30.25</v>
      </c>
      <c r="AP36" s="40">
        <f t="shared" si="0"/>
        <v>3</v>
      </c>
      <c r="AQ36" s="41"/>
      <c r="AS36" s="18"/>
    </row>
    <row r="37" spans="1:67" ht="24.95" customHeight="1" x14ac:dyDescent="0.25">
      <c r="A37" s="41" t="s">
        <v>17</v>
      </c>
      <c r="B37" s="31">
        <v>1</v>
      </c>
      <c r="C37" s="31">
        <v>1759.2</v>
      </c>
      <c r="D37" s="29">
        <v>15.95</v>
      </c>
      <c r="E37" s="29">
        <v>0.5</v>
      </c>
      <c r="F37" s="29"/>
      <c r="G37" s="28">
        <v>18.39</v>
      </c>
      <c r="H37" s="29">
        <f t="shared" si="1"/>
        <v>32351.688000000002</v>
      </c>
      <c r="I37" s="29" t="e">
        <f>#REF!*C37</f>
        <v>#REF!</v>
      </c>
      <c r="J37" s="29" t="e">
        <f>#REF!*C37</f>
        <v>#REF!</v>
      </c>
      <c r="K37" s="42">
        <v>37545.93</v>
      </c>
      <c r="L37" s="42"/>
      <c r="M37" s="42" t="e">
        <f>C37*#REF!</f>
        <v>#REF!</v>
      </c>
      <c r="N37" s="29">
        <f t="shared" si="2"/>
        <v>5.2</v>
      </c>
      <c r="O37" s="29">
        <v>0.09</v>
      </c>
      <c r="P37" s="29">
        <v>0</v>
      </c>
      <c r="Q37" s="29">
        <v>5.04</v>
      </c>
      <c r="R37" s="29">
        <v>7.0000000000000007E-2</v>
      </c>
      <c r="S37" s="28"/>
      <c r="T37" s="34"/>
      <c r="U37" s="35"/>
      <c r="V37" s="28">
        <v>21.46</v>
      </c>
      <c r="W37" s="28"/>
      <c r="X37" s="28"/>
      <c r="Y37" s="28">
        <f t="shared" si="3"/>
        <v>21.46</v>
      </c>
      <c r="Z37" s="28">
        <v>0.55000000000000004</v>
      </c>
      <c r="AA37" s="29">
        <f t="shared" si="4"/>
        <v>0.79752160072760347</v>
      </c>
      <c r="AB37" s="28"/>
      <c r="AC37" s="28"/>
      <c r="AD37" s="28"/>
      <c r="AE37" s="29">
        <f t="shared" si="5"/>
        <v>22.103800000000003</v>
      </c>
      <c r="AF37" s="29">
        <f t="shared" si="9"/>
        <v>23.407924200000004</v>
      </c>
      <c r="AG37" s="29">
        <f t="shared" si="6"/>
        <v>23.977924200000004</v>
      </c>
      <c r="AH37" s="29">
        <f t="shared" si="7"/>
        <v>26.615495862000007</v>
      </c>
      <c r="AI37" s="29">
        <v>26.62</v>
      </c>
      <c r="AJ37" s="29"/>
      <c r="AK37" s="28"/>
      <c r="AL37" s="29">
        <v>3</v>
      </c>
      <c r="AM37" s="29"/>
      <c r="AN37" s="28"/>
      <c r="AO37" s="29">
        <f t="shared" si="8"/>
        <v>29.62</v>
      </c>
      <c r="AP37" s="40">
        <f t="shared" si="0"/>
        <v>3</v>
      </c>
      <c r="AQ37" s="41"/>
      <c r="AS37" s="18"/>
    </row>
    <row r="38" spans="1:67" ht="24.95" customHeight="1" x14ac:dyDescent="0.25">
      <c r="A38" s="41" t="s">
        <v>17</v>
      </c>
      <c r="B38" s="31">
        <v>3</v>
      </c>
      <c r="C38" s="31">
        <v>2025.4</v>
      </c>
      <c r="D38" s="29">
        <v>14.46</v>
      </c>
      <c r="E38" s="29"/>
      <c r="F38" s="29"/>
      <c r="G38" s="28">
        <v>15.79</v>
      </c>
      <c r="H38" s="29">
        <f t="shared" si="1"/>
        <v>31981.065999999999</v>
      </c>
      <c r="I38" s="29" t="e">
        <f>#REF!*C38</f>
        <v>#REF!</v>
      </c>
      <c r="J38" s="29" t="e">
        <f>#REF!*C38</f>
        <v>#REF!</v>
      </c>
      <c r="K38" s="42">
        <v>19725.32</v>
      </c>
      <c r="L38" s="42"/>
      <c r="M38" s="42" t="e">
        <f>C38*#REF!</f>
        <v>#REF!</v>
      </c>
      <c r="N38" s="29">
        <f t="shared" si="2"/>
        <v>4.87</v>
      </c>
      <c r="O38" s="29">
        <v>0.08</v>
      </c>
      <c r="P38" s="29">
        <v>0</v>
      </c>
      <c r="Q38" s="29">
        <v>4.7300000000000004</v>
      </c>
      <c r="R38" s="29">
        <v>0.06</v>
      </c>
      <c r="S38" s="28"/>
      <c r="T38" s="34"/>
      <c r="U38" s="35"/>
      <c r="V38" s="28">
        <v>18.32</v>
      </c>
      <c r="W38" s="28"/>
      <c r="X38" s="28"/>
      <c r="Y38" s="28">
        <f t="shared" si="3"/>
        <v>18.32</v>
      </c>
      <c r="Z38" s="28">
        <v>0.55000000000000004</v>
      </c>
      <c r="AA38" s="29">
        <f t="shared" si="4"/>
        <v>0.69270267601461433</v>
      </c>
      <c r="AB38" s="28"/>
      <c r="AC38" s="28"/>
      <c r="AD38" s="28"/>
      <c r="AE38" s="29">
        <f t="shared" si="5"/>
        <v>18.869600000000002</v>
      </c>
      <c r="AF38" s="29">
        <f t="shared" si="9"/>
        <v>19.982906400000001</v>
      </c>
      <c r="AG38" s="29">
        <f t="shared" si="6"/>
        <v>20.552906400000001</v>
      </c>
      <c r="AH38" s="29">
        <f t="shared" si="7"/>
        <v>22.813726104000004</v>
      </c>
      <c r="AI38" s="29">
        <v>22.81</v>
      </c>
      <c r="AJ38" s="29"/>
      <c r="AK38" s="28"/>
      <c r="AL38" s="29">
        <v>2</v>
      </c>
      <c r="AM38" s="29"/>
      <c r="AN38" s="29"/>
      <c r="AO38" s="29">
        <f t="shared" si="8"/>
        <v>24.81</v>
      </c>
      <c r="AP38" s="40">
        <f t="shared" si="0"/>
        <v>2</v>
      </c>
      <c r="AQ38" s="41"/>
      <c r="AS38" s="18"/>
    </row>
    <row r="39" spans="1:67" ht="24.95" customHeight="1" x14ac:dyDescent="0.25">
      <c r="A39" s="41" t="s">
        <v>17</v>
      </c>
      <c r="B39" s="31">
        <v>6</v>
      </c>
      <c r="C39" s="31">
        <v>2327.3000000000002</v>
      </c>
      <c r="D39" s="29">
        <v>14.46</v>
      </c>
      <c r="E39" s="29"/>
      <c r="F39" s="29"/>
      <c r="G39" s="28">
        <v>15.79</v>
      </c>
      <c r="H39" s="29">
        <f t="shared" si="1"/>
        <v>36748.067000000003</v>
      </c>
      <c r="I39" s="29" t="e">
        <f>#REF!*C39</f>
        <v>#REF!</v>
      </c>
      <c r="J39" s="29" t="e">
        <f>#REF!*C39</f>
        <v>#REF!</v>
      </c>
      <c r="K39" s="42"/>
      <c r="L39" s="42">
        <v>347797.41</v>
      </c>
      <c r="M39" s="42" t="e">
        <f>C39*#REF!</f>
        <v>#REF!</v>
      </c>
      <c r="N39" s="29">
        <f t="shared" si="2"/>
        <v>3.94</v>
      </c>
      <c r="O39" s="29">
        <v>0.08</v>
      </c>
      <c r="P39" s="29">
        <v>0</v>
      </c>
      <c r="Q39" s="29">
        <v>3.8</v>
      </c>
      <c r="R39" s="29">
        <v>0.06</v>
      </c>
      <c r="S39" s="28"/>
      <c r="T39" s="34"/>
      <c r="U39" s="35"/>
      <c r="V39" s="28">
        <v>18.32</v>
      </c>
      <c r="W39" s="28"/>
      <c r="X39" s="28"/>
      <c r="Y39" s="28">
        <f t="shared" si="3"/>
        <v>18.32</v>
      </c>
      <c r="Z39" s="28">
        <v>0.55000000000000004</v>
      </c>
      <c r="AA39" s="29">
        <f t="shared" si="4"/>
        <v>0.60284449791604</v>
      </c>
      <c r="AB39" s="28"/>
      <c r="AC39" s="28"/>
      <c r="AD39" s="28"/>
      <c r="AE39" s="29">
        <f t="shared" si="5"/>
        <v>18.869600000000002</v>
      </c>
      <c r="AF39" s="29">
        <f t="shared" si="9"/>
        <v>19.982906400000001</v>
      </c>
      <c r="AG39" s="29">
        <f t="shared" si="6"/>
        <v>20.552906400000001</v>
      </c>
      <c r="AH39" s="54">
        <f t="shared" si="7"/>
        <v>22.813726104000004</v>
      </c>
      <c r="AI39" s="54">
        <v>21.81</v>
      </c>
      <c r="AJ39" s="29"/>
      <c r="AK39" s="28"/>
      <c r="AL39" s="29">
        <v>4</v>
      </c>
      <c r="AM39" s="29"/>
      <c r="AN39" s="29"/>
      <c r="AO39" s="29">
        <f t="shared" si="8"/>
        <v>25.81</v>
      </c>
      <c r="AP39" s="40">
        <f t="shared" si="0"/>
        <v>4</v>
      </c>
      <c r="AQ39" s="41"/>
      <c r="AS39" s="18"/>
    </row>
    <row r="40" spans="1:67" ht="24.95" customHeight="1" x14ac:dyDescent="0.25">
      <c r="A40" s="41" t="s">
        <v>17</v>
      </c>
      <c r="B40" s="31">
        <v>7</v>
      </c>
      <c r="C40" s="31">
        <v>1756.4</v>
      </c>
      <c r="D40" s="29">
        <v>16.52</v>
      </c>
      <c r="E40" s="29">
        <v>0.5</v>
      </c>
      <c r="F40" s="29"/>
      <c r="G40" s="28">
        <v>18.39</v>
      </c>
      <c r="H40" s="29">
        <f t="shared" si="1"/>
        <v>32300.196000000004</v>
      </c>
      <c r="I40" s="29" t="e">
        <f>#REF!*C40</f>
        <v>#REF!</v>
      </c>
      <c r="J40" s="29" t="e">
        <f>#REF!*C40</f>
        <v>#REF!</v>
      </c>
      <c r="K40" s="42">
        <v>9271.14</v>
      </c>
      <c r="L40" s="42"/>
      <c r="M40" s="42" t="e">
        <f>C40*#REF!</f>
        <v>#REF!</v>
      </c>
      <c r="N40" s="29">
        <f t="shared" si="2"/>
        <v>4</v>
      </c>
      <c r="O40" s="29">
        <v>0.08</v>
      </c>
      <c r="P40" s="29">
        <v>0</v>
      </c>
      <c r="Q40" s="29">
        <v>3.86</v>
      </c>
      <c r="R40" s="29">
        <v>0.06</v>
      </c>
      <c r="S40" s="28"/>
      <c r="T40" s="34"/>
      <c r="U40" s="35"/>
      <c r="V40" s="28">
        <v>21.46</v>
      </c>
      <c r="W40" s="28"/>
      <c r="X40" s="28"/>
      <c r="Y40" s="28">
        <f t="shared" si="3"/>
        <v>21.46</v>
      </c>
      <c r="Z40" s="28">
        <v>0.55000000000000004</v>
      </c>
      <c r="AA40" s="29">
        <f t="shared" si="4"/>
        <v>0.79879298565247092</v>
      </c>
      <c r="AB40" s="28"/>
      <c r="AC40" s="28"/>
      <c r="AD40" s="28"/>
      <c r="AE40" s="29">
        <f t="shared" si="5"/>
        <v>22.103800000000003</v>
      </c>
      <c r="AF40" s="29">
        <f t="shared" si="9"/>
        <v>23.407924200000004</v>
      </c>
      <c r="AG40" s="29">
        <f t="shared" si="6"/>
        <v>23.977924200000004</v>
      </c>
      <c r="AH40" s="29">
        <f t="shared" si="7"/>
        <v>26.615495862000007</v>
      </c>
      <c r="AI40" s="29">
        <v>26.62</v>
      </c>
      <c r="AJ40" s="29"/>
      <c r="AK40" s="28">
        <v>0.71</v>
      </c>
      <c r="AL40" s="29">
        <v>2.67</v>
      </c>
      <c r="AM40" s="29"/>
      <c r="AN40" s="29"/>
      <c r="AO40" s="29">
        <f t="shared" si="8"/>
        <v>30</v>
      </c>
      <c r="AP40" s="40">
        <f t="shared" si="0"/>
        <v>2.67</v>
      </c>
      <c r="AQ40" s="41"/>
      <c r="AS40" s="18"/>
    </row>
    <row r="41" spans="1:67" ht="24.95" customHeight="1" x14ac:dyDescent="0.25">
      <c r="A41" s="41" t="s">
        <v>18</v>
      </c>
      <c r="B41" s="31">
        <v>3</v>
      </c>
      <c r="C41" s="31">
        <v>3290.5</v>
      </c>
      <c r="D41" s="29">
        <v>17.100000000000001</v>
      </c>
      <c r="E41" s="29"/>
      <c r="F41" s="29">
        <f>1180/C41</f>
        <v>0.35860811426834827</v>
      </c>
      <c r="G41" s="28">
        <v>18.84</v>
      </c>
      <c r="H41" s="29">
        <f t="shared" si="1"/>
        <v>61993.02</v>
      </c>
      <c r="I41" s="29" t="e">
        <f>#REF!*C41</f>
        <v>#REF!</v>
      </c>
      <c r="J41" s="29" t="e">
        <f>#REF!*C41</f>
        <v>#REF!</v>
      </c>
      <c r="K41" s="42"/>
      <c r="L41" s="42">
        <v>11099.77</v>
      </c>
      <c r="M41" s="42" t="e">
        <f>C41*#REF!</f>
        <v>#REF!</v>
      </c>
      <c r="N41" s="29">
        <f t="shared" si="2"/>
        <v>3.03</v>
      </c>
      <c r="O41" s="29">
        <v>0.08</v>
      </c>
      <c r="P41" s="29">
        <v>0.28999999999999998</v>
      </c>
      <c r="Q41" s="29">
        <v>2.5499999999999998</v>
      </c>
      <c r="R41" s="29">
        <v>0.11</v>
      </c>
      <c r="S41" s="29">
        <v>15</v>
      </c>
      <c r="T41" s="34" t="s">
        <v>38</v>
      </c>
      <c r="U41" s="35"/>
      <c r="V41" s="28">
        <v>21.98</v>
      </c>
      <c r="W41" s="28"/>
      <c r="X41" s="28"/>
      <c r="Y41" s="28">
        <f t="shared" si="3"/>
        <v>21.98</v>
      </c>
      <c r="Z41" s="28">
        <v>0.55000000000000004</v>
      </c>
      <c r="AA41" s="29">
        <f t="shared" si="4"/>
        <v>0.42637896976143441</v>
      </c>
      <c r="AB41" s="28"/>
      <c r="AC41" s="28"/>
      <c r="AD41" s="28"/>
      <c r="AE41" s="29">
        <f t="shared" si="5"/>
        <v>22.639400000000002</v>
      </c>
      <c r="AF41" s="29">
        <f t="shared" si="9"/>
        <v>23.975124600000001</v>
      </c>
      <c r="AG41" s="29">
        <f t="shared" si="6"/>
        <v>24.545124600000001</v>
      </c>
      <c r="AH41" s="29">
        <f t="shared" si="7"/>
        <v>27.245088306000003</v>
      </c>
      <c r="AI41" s="29">
        <v>27.25</v>
      </c>
      <c r="AJ41" s="29"/>
      <c r="AK41" s="28">
        <v>0.71</v>
      </c>
      <c r="AL41" s="29">
        <v>3</v>
      </c>
      <c r="AM41" s="29"/>
      <c r="AN41" s="29"/>
      <c r="AO41" s="29">
        <f t="shared" si="8"/>
        <v>30.96</v>
      </c>
      <c r="AP41" s="40">
        <f t="shared" si="0"/>
        <v>3</v>
      </c>
      <c r="AQ41" s="43"/>
      <c r="AR41" s="25"/>
      <c r="AS41" s="26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</row>
    <row r="42" spans="1:67" ht="24.95" customHeight="1" x14ac:dyDescent="0.25">
      <c r="A42" s="41" t="s">
        <v>18</v>
      </c>
      <c r="B42" s="31">
        <v>8</v>
      </c>
      <c r="C42" s="31">
        <v>3908.2</v>
      </c>
      <c r="D42" s="29">
        <v>17.100000000000001</v>
      </c>
      <c r="E42" s="29"/>
      <c r="F42" s="29">
        <f>1180/C42</f>
        <v>0.30192927690496907</v>
      </c>
      <c r="G42" s="28">
        <v>18.84</v>
      </c>
      <c r="H42" s="29">
        <f t="shared" si="1"/>
        <v>73630.487999999998</v>
      </c>
      <c r="I42" s="29" t="e">
        <f>#REF!*C42</f>
        <v>#REF!</v>
      </c>
      <c r="J42" s="29" t="e">
        <f>#REF!*C42</f>
        <v>#REF!</v>
      </c>
      <c r="K42" s="42">
        <v>65249.84</v>
      </c>
      <c r="L42" s="42"/>
      <c r="M42" s="42" t="e">
        <f>C42*#REF!</f>
        <v>#REF!</v>
      </c>
      <c r="N42" s="29">
        <f t="shared" si="2"/>
        <v>3.68</v>
      </c>
      <c r="O42" s="29">
        <v>0.12</v>
      </c>
      <c r="P42" s="29">
        <v>0.44</v>
      </c>
      <c r="Q42" s="29">
        <v>2.95</v>
      </c>
      <c r="R42" s="29">
        <v>0.17</v>
      </c>
      <c r="S42" s="28"/>
      <c r="T42" s="34"/>
      <c r="U42" s="35"/>
      <c r="V42" s="28">
        <v>21.98</v>
      </c>
      <c r="W42" s="28"/>
      <c r="X42" s="28"/>
      <c r="Y42" s="28">
        <f t="shared" si="3"/>
        <v>21.98</v>
      </c>
      <c r="Z42" s="28">
        <v>0.55000000000000004</v>
      </c>
      <c r="AA42" s="29">
        <f t="shared" si="4"/>
        <v>0.35898879279463691</v>
      </c>
      <c r="AB42" s="28">
        <v>6.62</v>
      </c>
      <c r="AC42" s="28"/>
      <c r="AD42" s="28"/>
      <c r="AE42" s="29">
        <f t="shared" si="5"/>
        <v>22.639400000000002</v>
      </c>
      <c r="AF42" s="29">
        <f t="shared" si="9"/>
        <v>23.975124600000001</v>
      </c>
      <c r="AG42" s="29">
        <f t="shared" si="6"/>
        <v>24.545124600000001</v>
      </c>
      <c r="AH42" s="29">
        <f t="shared" si="7"/>
        <v>27.245088306000003</v>
      </c>
      <c r="AI42" s="29">
        <v>24.55</v>
      </c>
      <c r="AJ42" s="29">
        <v>0.38</v>
      </c>
      <c r="AK42" s="28">
        <v>0.65</v>
      </c>
      <c r="AL42" s="29">
        <v>1.5</v>
      </c>
      <c r="AM42" s="29"/>
      <c r="AN42" s="29">
        <v>6</v>
      </c>
      <c r="AO42" s="29">
        <f t="shared" si="8"/>
        <v>33.08</v>
      </c>
      <c r="AP42" s="40">
        <f t="shared" si="0"/>
        <v>1.5</v>
      </c>
      <c r="AQ42" s="43"/>
      <c r="AR42" s="25"/>
      <c r="AS42" s="26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</row>
    <row r="43" spans="1:67" ht="24.95" customHeight="1" x14ac:dyDescent="0.25">
      <c r="A43" s="41" t="s">
        <v>18</v>
      </c>
      <c r="B43" s="31">
        <v>10</v>
      </c>
      <c r="C43" s="31">
        <v>3160</v>
      </c>
      <c r="D43" s="29">
        <v>17.100000000000001</v>
      </c>
      <c r="E43" s="29">
        <v>0.5</v>
      </c>
      <c r="F43" s="29">
        <f>1180/C43</f>
        <v>0.37341772151898733</v>
      </c>
      <c r="G43" s="28">
        <v>18.84</v>
      </c>
      <c r="H43" s="29">
        <f t="shared" si="1"/>
        <v>59534.400000000001</v>
      </c>
      <c r="I43" s="29" t="e">
        <f>#REF!*C43</f>
        <v>#REF!</v>
      </c>
      <c r="J43" s="29" t="e">
        <f>#REF!*C43</f>
        <v>#REF!</v>
      </c>
      <c r="K43" s="42"/>
      <c r="L43" s="42">
        <v>58396.959999999999</v>
      </c>
      <c r="M43" s="42" t="e">
        <f>C43*#REF!</f>
        <v>#REF!</v>
      </c>
      <c r="N43" s="29">
        <f t="shared" si="2"/>
        <v>4.6900000000000004</v>
      </c>
      <c r="O43" s="29">
        <v>0.14000000000000001</v>
      </c>
      <c r="P43" s="29">
        <v>0.53</v>
      </c>
      <c r="Q43" s="29">
        <v>3.81</v>
      </c>
      <c r="R43" s="29">
        <v>0.21</v>
      </c>
      <c r="S43" s="28"/>
      <c r="T43" s="34"/>
      <c r="U43" s="35"/>
      <c r="V43" s="28">
        <v>21.98</v>
      </c>
      <c r="W43" s="28"/>
      <c r="X43" s="28"/>
      <c r="Y43" s="28">
        <f t="shared" si="3"/>
        <v>21.98</v>
      </c>
      <c r="Z43" s="28">
        <v>0.55000000000000004</v>
      </c>
      <c r="AA43" s="29">
        <f t="shared" si="4"/>
        <v>0.44398734177215188</v>
      </c>
      <c r="AB43" s="28"/>
      <c r="AC43" s="28"/>
      <c r="AD43" s="28"/>
      <c r="AE43" s="29">
        <f t="shared" si="5"/>
        <v>22.639400000000002</v>
      </c>
      <c r="AF43" s="29">
        <f t="shared" si="9"/>
        <v>23.975124600000001</v>
      </c>
      <c r="AG43" s="29">
        <f t="shared" si="6"/>
        <v>24.545124600000001</v>
      </c>
      <c r="AH43" s="29">
        <f t="shared" si="7"/>
        <v>27.245088306000003</v>
      </c>
      <c r="AI43" s="29">
        <v>27.25</v>
      </c>
      <c r="AJ43" s="29">
        <v>0.51</v>
      </c>
      <c r="AK43" s="28">
        <v>0.71</v>
      </c>
      <c r="AL43" s="28"/>
      <c r="AM43" s="28"/>
      <c r="AN43" s="28"/>
      <c r="AO43" s="29">
        <v>32</v>
      </c>
      <c r="AP43" s="40">
        <f t="shared" si="0"/>
        <v>0</v>
      </c>
      <c r="AQ43" s="43"/>
      <c r="AR43" s="25"/>
      <c r="AS43" s="26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</row>
    <row r="44" spans="1:67" ht="24.95" customHeight="1" x14ac:dyDescent="0.25">
      <c r="A44" s="41" t="s">
        <v>19</v>
      </c>
      <c r="B44" s="31">
        <v>41</v>
      </c>
      <c r="C44" s="31">
        <v>2769.6</v>
      </c>
      <c r="D44" s="29">
        <v>17.100000000000001</v>
      </c>
      <c r="E44" s="29"/>
      <c r="F44" s="29"/>
      <c r="G44" s="28">
        <v>18.84</v>
      </c>
      <c r="H44" s="29">
        <f t="shared" si="1"/>
        <v>52179.263999999996</v>
      </c>
      <c r="I44" s="29" t="e">
        <f>#REF!*C44</f>
        <v>#REF!</v>
      </c>
      <c r="J44" s="29" t="e">
        <f>#REF!*C44</f>
        <v>#REF!</v>
      </c>
      <c r="K44" s="42">
        <v>164325.59</v>
      </c>
      <c r="L44" s="42"/>
      <c r="M44" s="42" t="e">
        <f>C44*#REF!</f>
        <v>#REF!</v>
      </c>
      <c r="N44" s="29">
        <f t="shared" si="2"/>
        <v>4</v>
      </c>
      <c r="O44" s="29">
        <v>0.1</v>
      </c>
      <c r="P44" s="29">
        <v>0.38</v>
      </c>
      <c r="Q44" s="29">
        <v>3.37</v>
      </c>
      <c r="R44" s="29">
        <v>0.15</v>
      </c>
      <c r="S44" s="28"/>
      <c r="T44" s="34"/>
      <c r="U44" s="35"/>
      <c r="V44" s="28">
        <v>21.98</v>
      </c>
      <c r="W44" s="28"/>
      <c r="X44" s="28"/>
      <c r="Y44" s="28">
        <f t="shared" si="3"/>
        <v>21.98</v>
      </c>
      <c r="Z44" s="28">
        <v>0.55000000000000004</v>
      </c>
      <c r="AA44" s="29">
        <f t="shared" si="4"/>
        <v>0.50657134604274989</v>
      </c>
      <c r="AB44" s="28"/>
      <c r="AC44" s="28"/>
      <c r="AD44" s="28"/>
      <c r="AE44" s="29">
        <f t="shared" si="5"/>
        <v>22.639400000000002</v>
      </c>
      <c r="AF44" s="29">
        <f t="shared" si="9"/>
        <v>23.975124600000001</v>
      </c>
      <c r="AG44" s="29">
        <f t="shared" si="6"/>
        <v>24.545124600000001</v>
      </c>
      <c r="AH44" s="29">
        <f t="shared" si="7"/>
        <v>27.245088306000003</v>
      </c>
      <c r="AI44" s="29">
        <v>27.25</v>
      </c>
      <c r="AJ44" s="29"/>
      <c r="AK44" s="28"/>
      <c r="AL44" s="29">
        <v>5</v>
      </c>
      <c r="AM44" s="29"/>
      <c r="AN44" s="28"/>
      <c r="AO44" s="29">
        <f t="shared" si="8"/>
        <v>32.25</v>
      </c>
      <c r="AP44" s="40">
        <f t="shared" si="0"/>
        <v>5</v>
      </c>
      <c r="AQ44" s="43"/>
      <c r="AR44" s="25"/>
      <c r="AS44" s="26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</row>
    <row r="45" spans="1:67" ht="24.95" customHeight="1" x14ac:dyDescent="0.25">
      <c r="A45" s="41" t="s">
        <v>19</v>
      </c>
      <c r="B45" s="31">
        <v>43</v>
      </c>
      <c r="C45" s="31">
        <v>1493.1</v>
      </c>
      <c r="D45" s="29">
        <v>16.670000000000002</v>
      </c>
      <c r="E45" s="29"/>
      <c r="F45" s="29"/>
      <c r="G45" s="28">
        <v>18.39</v>
      </c>
      <c r="H45" s="29">
        <f t="shared" si="1"/>
        <v>27458.109</v>
      </c>
      <c r="I45" s="29" t="e">
        <f>#REF!*C45</f>
        <v>#REF!</v>
      </c>
      <c r="J45" s="29" t="e">
        <f>#REF!*C45</f>
        <v>#REF!</v>
      </c>
      <c r="K45" s="42">
        <v>87244.51</v>
      </c>
      <c r="L45" s="42"/>
      <c r="M45" s="42" t="e">
        <f>C45*#REF!</f>
        <v>#REF!</v>
      </c>
      <c r="N45" s="29">
        <f t="shared" si="2"/>
        <v>3.8</v>
      </c>
      <c r="O45" s="29">
        <v>0.04</v>
      </c>
      <c r="P45" s="29">
        <v>0</v>
      </c>
      <c r="Q45" s="29">
        <v>3.73</v>
      </c>
      <c r="R45" s="29">
        <v>0.03</v>
      </c>
      <c r="S45" s="28"/>
      <c r="T45" s="34"/>
      <c r="U45" s="35"/>
      <c r="V45" s="28">
        <v>21.46</v>
      </c>
      <c r="W45" s="28"/>
      <c r="X45" s="28"/>
      <c r="Y45" s="28">
        <f t="shared" si="3"/>
        <v>21.46</v>
      </c>
      <c r="Z45" s="28">
        <v>0.55000000000000004</v>
      </c>
      <c r="AA45" s="29">
        <f t="shared" si="4"/>
        <v>0.93965574978233213</v>
      </c>
      <c r="AB45" s="28"/>
      <c r="AC45" s="28"/>
      <c r="AD45" s="28"/>
      <c r="AE45" s="29">
        <f t="shared" si="5"/>
        <v>22.103800000000003</v>
      </c>
      <c r="AF45" s="29">
        <f t="shared" si="9"/>
        <v>23.407924200000004</v>
      </c>
      <c r="AG45" s="29">
        <f t="shared" si="6"/>
        <v>23.977924200000004</v>
      </c>
      <c r="AH45" s="29">
        <f t="shared" si="7"/>
        <v>26.615495862000007</v>
      </c>
      <c r="AI45" s="29">
        <v>26.04</v>
      </c>
      <c r="AJ45" s="29"/>
      <c r="AK45" s="28"/>
      <c r="AL45" s="29"/>
      <c r="AM45" s="29"/>
      <c r="AN45" s="29"/>
      <c r="AO45" s="29">
        <f t="shared" si="8"/>
        <v>26.04</v>
      </c>
      <c r="AP45" s="40">
        <f t="shared" si="0"/>
        <v>0</v>
      </c>
      <c r="AQ45" s="43"/>
      <c r="AR45" s="25"/>
      <c r="AS45" s="26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</row>
    <row r="46" spans="1:67" ht="24.95" customHeight="1" x14ac:dyDescent="0.25">
      <c r="A46" s="41" t="s">
        <v>47</v>
      </c>
      <c r="B46" s="31">
        <v>4</v>
      </c>
      <c r="C46" s="31">
        <v>1697.2</v>
      </c>
      <c r="D46" s="29"/>
      <c r="E46" s="29"/>
      <c r="F46" s="29"/>
      <c r="G46" s="28">
        <v>16.97</v>
      </c>
      <c r="H46" s="29">
        <f t="shared" si="1"/>
        <v>28801.484</v>
      </c>
      <c r="I46" s="29" t="e">
        <f>#REF!*C46</f>
        <v>#REF!</v>
      </c>
      <c r="J46" s="29" t="e">
        <f>#REF!*C46</f>
        <v>#REF!</v>
      </c>
      <c r="K46" s="42">
        <v>28030</v>
      </c>
      <c r="L46" s="42"/>
      <c r="M46" s="42" t="e">
        <f>C46*#REF!</f>
        <v>#REF!</v>
      </c>
      <c r="N46" s="29"/>
      <c r="O46" s="29"/>
      <c r="P46" s="29"/>
      <c r="Q46" s="29"/>
      <c r="R46" s="29"/>
      <c r="S46" s="28"/>
      <c r="T46" s="34"/>
      <c r="U46" s="35"/>
      <c r="V46" s="62">
        <v>21.98</v>
      </c>
      <c r="W46" s="62"/>
      <c r="X46" s="62"/>
      <c r="Y46" s="28">
        <f t="shared" si="3"/>
        <v>21.98</v>
      </c>
      <c r="Z46" s="28">
        <v>0.55000000000000004</v>
      </c>
      <c r="AA46" s="29">
        <f t="shared" si="4"/>
        <v>0.82665566815932123</v>
      </c>
      <c r="AB46" s="28"/>
      <c r="AC46" s="28"/>
      <c r="AD46" s="28"/>
      <c r="AE46" s="29">
        <f t="shared" si="5"/>
        <v>22.639400000000002</v>
      </c>
      <c r="AF46" s="29">
        <f t="shared" si="9"/>
        <v>23.975124600000001</v>
      </c>
      <c r="AG46" s="29">
        <f t="shared" si="6"/>
        <v>24.545124600000001</v>
      </c>
      <c r="AH46" s="29">
        <f t="shared" si="7"/>
        <v>27.245088306000003</v>
      </c>
      <c r="AI46" s="29">
        <v>27.25</v>
      </c>
      <c r="AJ46" s="29"/>
      <c r="AK46" s="28"/>
      <c r="AL46" s="28">
        <v>3.45</v>
      </c>
      <c r="AM46" s="28"/>
      <c r="AN46" s="28"/>
      <c r="AO46" s="29">
        <f t="shared" si="8"/>
        <v>30.7</v>
      </c>
      <c r="AP46" s="40">
        <f t="shared" si="0"/>
        <v>3.45</v>
      </c>
      <c r="AQ46" s="63" t="s">
        <v>80</v>
      </c>
      <c r="AR46" s="25"/>
      <c r="AS46" s="26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</row>
    <row r="47" spans="1:67" ht="24.95" customHeight="1" x14ac:dyDescent="0.25">
      <c r="A47" s="41" t="s">
        <v>20</v>
      </c>
      <c r="B47" s="31" t="s">
        <v>5</v>
      </c>
      <c r="C47" s="31">
        <v>3201.6</v>
      </c>
      <c r="D47" s="29">
        <v>17.100000000000001</v>
      </c>
      <c r="E47" s="29"/>
      <c r="F47" s="29"/>
      <c r="G47" s="28">
        <v>18.84</v>
      </c>
      <c r="H47" s="29">
        <f t="shared" si="1"/>
        <v>60318.144</v>
      </c>
      <c r="I47" s="29" t="e">
        <f>#REF!*C47</f>
        <v>#REF!</v>
      </c>
      <c r="J47" s="29" t="e">
        <f>#REF!*C47</f>
        <v>#REF!</v>
      </c>
      <c r="K47" s="42"/>
      <c r="L47" s="42">
        <v>3122.8</v>
      </c>
      <c r="M47" s="42" t="e">
        <f>C47*#REF!</f>
        <v>#REF!</v>
      </c>
      <c r="N47" s="29">
        <f t="shared" si="2"/>
        <v>3.5</v>
      </c>
      <c r="O47" s="29">
        <v>0.09</v>
      </c>
      <c r="P47" s="29">
        <v>0.33</v>
      </c>
      <c r="Q47" s="29">
        <v>2.95</v>
      </c>
      <c r="R47" s="29">
        <v>0.13</v>
      </c>
      <c r="S47" s="29">
        <v>15</v>
      </c>
      <c r="T47" s="34" t="s">
        <v>38</v>
      </c>
      <c r="U47" s="35"/>
      <c r="V47" s="28">
        <v>21.98</v>
      </c>
      <c r="W47" s="28"/>
      <c r="X47" s="28"/>
      <c r="Y47" s="28">
        <f t="shared" si="3"/>
        <v>21.98</v>
      </c>
      <c r="Z47" s="28">
        <v>0.55000000000000004</v>
      </c>
      <c r="AA47" s="29">
        <f t="shared" si="4"/>
        <v>0.43821839080459773</v>
      </c>
      <c r="AB47" s="28"/>
      <c r="AC47" s="28"/>
      <c r="AD47" s="28"/>
      <c r="AE47" s="29">
        <f t="shared" si="5"/>
        <v>22.639400000000002</v>
      </c>
      <c r="AF47" s="29">
        <f t="shared" si="9"/>
        <v>23.975124600000001</v>
      </c>
      <c r="AG47" s="29">
        <f t="shared" si="6"/>
        <v>24.545124600000001</v>
      </c>
      <c r="AH47" s="29">
        <f t="shared" si="7"/>
        <v>27.245088306000003</v>
      </c>
      <c r="AI47" s="29">
        <v>27.25</v>
      </c>
      <c r="AJ47" s="29"/>
      <c r="AK47" s="28"/>
      <c r="AL47" s="28">
        <v>5.75</v>
      </c>
      <c r="AM47" s="28"/>
      <c r="AN47" s="28"/>
      <c r="AO47" s="29">
        <f t="shared" si="8"/>
        <v>33</v>
      </c>
      <c r="AP47" s="40">
        <f t="shared" si="0"/>
        <v>5.75</v>
      </c>
      <c r="AQ47" s="43"/>
      <c r="AR47" s="25"/>
      <c r="AS47" s="26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</row>
    <row r="48" spans="1:67" ht="24.95" customHeight="1" x14ac:dyDescent="0.25">
      <c r="A48" s="41" t="s">
        <v>20</v>
      </c>
      <c r="B48" s="31" t="s">
        <v>21</v>
      </c>
      <c r="C48" s="31">
        <v>1810.8</v>
      </c>
      <c r="D48" s="29">
        <v>17.100000000000001</v>
      </c>
      <c r="E48" s="29"/>
      <c r="F48" s="29"/>
      <c r="G48" s="29">
        <v>13.9</v>
      </c>
      <c r="H48" s="29">
        <f t="shared" si="1"/>
        <v>25170.12</v>
      </c>
      <c r="I48" s="29" t="e">
        <f>#REF!*C48</f>
        <v>#REF!</v>
      </c>
      <c r="J48" s="29" t="e">
        <f>#REF!*C48</f>
        <v>#REF!</v>
      </c>
      <c r="K48" s="42"/>
      <c r="L48" s="42">
        <v>85814.62</v>
      </c>
      <c r="M48" s="42" t="e">
        <f>C48*#REF!</f>
        <v>#REF!</v>
      </c>
      <c r="N48" s="29">
        <f t="shared" si="2"/>
        <v>3.29</v>
      </c>
      <c r="O48" s="29">
        <v>0.09</v>
      </c>
      <c r="P48" s="29">
        <v>0.33</v>
      </c>
      <c r="Q48" s="29">
        <v>2.74</v>
      </c>
      <c r="R48" s="29">
        <v>0.13</v>
      </c>
      <c r="S48" s="28"/>
      <c r="T48" s="34"/>
      <c r="U48" s="35"/>
      <c r="V48" s="62">
        <v>16.23</v>
      </c>
      <c r="W48" s="62"/>
      <c r="X48" s="62"/>
      <c r="Y48" s="28">
        <f t="shared" si="3"/>
        <v>16.23</v>
      </c>
      <c r="Z48" s="28">
        <v>0.55000000000000004</v>
      </c>
      <c r="AA48" s="29">
        <f t="shared" si="4"/>
        <v>0.774795670421913</v>
      </c>
      <c r="AB48" s="28"/>
      <c r="AC48" s="28"/>
      <c r="AD48" s="28"/>
      <c r="AE48" s="29">
        <v>17.22</v>
      </c>
      <c r="AF48" s="29">
        <v>18.25</v>
      </c>
      <c r="AG48" s="29">
        <f t="shared" si="6"/>
        <v>18.82</v>
      </c>
      <c r="AH48" s="29">
        <f t="shared" si="7"/>
        <v>20.890200000000004</v>
      </c>
      <c r="AI48" s="29">
        <v>20.89</v>
      </c>
      <c r="AJ48" s="29"/>
      <c r="AK48" s="28"/>
      <c r="AL48" s="29">
        <v>5</v>
      </c>
      <c r="AM48" s="29"/>
      <c r="AN48" s="29"/>
      <c r="AO48" s="29">
        <f t="shared" si="8"/>
        <v>25.89</v>
      </c>
      <c r="AP48" s="40">
        <f t="shared" si="0"/>
        <v>5</v>
      </c>
      <c r="AQ48" s="43"/>
      <c r="AR48" s="25"/>
      <c r="AS48" s="26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</row>
    <row r="49" spans="1:67" s="15" customFormat="1" ht="24.95" customHeight="1" x14ac:dyDescent="0.25">
      <c r="A49" s="43" t="s">
        <v>22</v>
      </c>
      <c r="B49" s="64">
        <v>9</v>
      </c>
      <c r="C49" s="65">
        <v>5354</v>
      </c>
      <c r="D49" s="54">
        <v>17.100000000000001</v>
      </c>
      <c r="E49" s="54"/>
      <c r="F49" s="54">
        <f>1180/C49</f>
        <v>0.22039596563317146</v>
      </c>
      <c r="G49" s="62">
        <v>18.84</v>
      </c>
      <c r="H49" s="54">
        <f t="shared" si="1"/>
        <v>100869.36</v>
      </c>
      <c r="I49" s="54" t="e">
        <f>#REF!*C49</f>
        <v>#REF!</v>
      </c>
      <c r="J49" s="54" t="e">
        <f>#REF!*C49</f>
        <v>#REF!</v>
      </c>
      <c r="K49" s="66">
        <v>949.73</v>
      </c>
      <c r="L49" s="66"/>
      <c r="M49" s="66" t="e">
        <f>C49*#REF!</f>
        <v>#REF!</v>
      </c>
      <c r="N49" s="54">
        <f t="shared" si="2"/>
        <v>4.63</v>
      </c>
      <c r="O49" s="54">
        <v>0.13</v>
      </c>
      <c r="P49" s="54">
        <v>0.49</v>
      </c>
      <c r="Q49" s="54">
        <v>3.82</v>
      </c>
      <c r="R49" s="54">
        <v>0.19</v>
      </c>
      <c r="S49" s="62"/>
      <c r="T49" s="67"/>
      <c r="U49" s="68"/>
      <c r="V49" s="62">
        <v>21.98</v>
      </c>
      <c r="W49" s="62"/>
      <c r="X49" s="62"/>
      <c r="Y49" s="62">
        <f t="shared" si="3"/>
        <v>21.98</v>
      </c>
      <c r="Z49" s="62">
        <v>0.55000000000000004</v>
      </c>
      <c r="AA49" s="54">
        <f t="shared" si="4"/>
        <v>0.26204706761299962</v>
      </c>
      <c r="AB49" s="62"/>
      <c r="AC49" s="62"/>
      <c r="AD49" s="62"/>
      <c r="AE49" s="54">
        <f t="shared" si="5"/>
        <v>22.639400000000002</v>
      </c>
      <c r="AF49" s="54">
        <f t="shared" si="9"/>
        <v>23.975124600000001</v>
      </c>
      <c r="AG49" s="54">
        <f t="shared" si="6"/>
        <v>24.545124600000001</v>
      </c>
      <c r="AH49" s="54">
        <f t="shared" si="7"/>
        <v>27.245088306000003</v>
      </c>
      <c r="AI49" s="54">
        <v>27.25</v>
      </c>
      <c r="AJ49" s="54">
        <v>0.3</v>
      </c>
      <c r="AK49" s="62">
        <v>0.71</v>
      </c>
      <c r="AL49" s="54">
        <v>1</v>
      </c>
      <c r="AM49" s="62"/>
      <c r="AN49" s="62"/>
      <c r="AO49" s="29">
        <f t="shared" si="8"/>
        <v>29.26</v>
      </c>
      <c r="AP49" s="40">
        <f t="shared" si="0"/>
        <v>1</v>
      </c>
      <c r="AQ49" s="63"/>
      <c r="AR49" s="25"/>
      <c r="AS49" s="26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</row>
    <row r="50" spans="1:67" ht="24.95" customHeight="1" x14ac:dyDescent="0.25">
      <c r="A50" s="41" t="s">
        <v>22</v>
      </c>
      <c r="B50" s="31" t="s">
        <v>23</v>
      </c>
      <c r="C50" s="31">
        <v>2711.4</v>
      </c>
      <c r="D50" s="29">
        <v>17.100000000000001</v>
      </c>
      <c r="E50" s="29"/>
      <c r="F50" s="29"/>
      <c r="G50" s="28">
        <v>18.84</v>
      </c>
      <c r="H50" s="29">
        <f t="shared" si="1"/>
        <v>51082.775999999998</v>
      </c>
      <c r="I50" s="29" t="e">
        <f>#REF!*C50</f>
        <v>#REF!</v>
      </c>
      <c r="J50" s="29" t="e">
        <f>#REF!*C50</f>
        <v>#REF!</v>
      </c>
      <c r="K50" s="42"/>
      <c r="L50" s="42">
        <v>35655.65</v>
      </c>
      <c r="M50" s="42" t="e">
        <f>C50*#REF!</f>
        <v>#REF!</v>
      </c>
      <c r="N50" s="29">
        <f t="shared" si="2"/>
        <v>4.42</v>
      </c>
      <c r="O50" s="29">
        <v>0.12</v>
      </c>
      <c r="P50" s="29">
        <v>0.44</v>
      </c>
      <c r="Q50" s="29">
        <v>3.69</v>
      </c>
      <c r="R50" s="29">
        <v>0.17</v>
      </c>
      <c r="S50" s="28"/>
      <c r="T50" s="34"/>
      <c r="U50" s="35"/>
      <c r="V50" s="28">
        <v>21.98</v>
      </c>
      <c r="W50" s="28"/>
      <c r="X50" s="28"/>
      <c r="Y50" s="28">
        <f t="shared" si="3"/>
        <v>21.98</v>
      </c>
      <c r="Z50" s="28">
        <v>0.55000000000000004</v>
      </c>
      <c r="AA50" s="29">
        <f t="shared" si="4"/>
        <v>0.51744486243269161</v>
      </c>
      <c r="AB50" s="28"/>
      <c r="AC50" s="28"/>
      <c r="AD50" s="28"/>
      <c r="AE50" s="29">
        <f t="shared" si="5"/>
        <v>22.639400000000002</v>
      </c>
      <c r="AF50" s="29">
        <f t="shared" si="9"/>
        <v>23.975124600000001</v>
      </c>
      <c r="AG50" s="29">
        <f t="shared" si="6"/>
        <v>24.545124600000001</v>
      </c>
      <c r="AH50" s="29">
        <f t="shared" si="7"/>
        <v>27.245088306000003</v>
      </c>
      <c r="AI50" s="29">
        <v>27.25</v>
      </c>
      <c r="AJ50" s="29"/>
      <c r="AK50" s="28"/>
      <c r="AL50" s="29">
        <v>2.85</v>
      </c>
      <c r="AM50" s="29"/>
      <c r="AN50" s="29"/>
      <c r="AO50" s="29">
        <f t="shared" si="8"/>
        <v>30.1</v>
      </c>
      <c r="AP50" s="40">
        <f t="shared" si="0"/>
        <v>2.85</v>
      </c>
      <c r="AQ50" s="43"/>
      <c r="AR50" s="25"/>
      <c r="AS50" s="26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</row>
    <row r="51" spans="1:67" ht="24.95" customHeight="1" x14ac:dyDescent="0.25">
      <c r="A51" s="41" t="s">
        <v>22</v>
      </c>
      <c r="B51" s="31">
        <v>12</v>
      </c>
      <c r="C51" s="31">
        <v>3794.5</v>
      </c>
      <c r="D51" s="29">
        <v>17.100000000000001</v>
      </c>
      <c r="E51" s="29"/>
      <c r="F51" s="29"/>
      <c r="G51" s="28">
        <v>18.84</v>
      </c>
      <c r="H51" s="29">
        <f t="shared" si="1"/>
        <v>71488.38</v>
      </c>
      <c r="I51" s="29" t="e">
        <f>#REF!*C51</f>
        <v>#REF!</v>
      </c>
      <c r="J51" s="29" t="e">
        <f>#REF!*C51</f>
        <v>#REF!</v>
      </c>
      <c r="K51" s="42">
        <v>115948.15</v>
      </c>
      <c r="L51" s="42"/>
      <c r="M51" s="42" t="e">
        <f>C51*#REF!</f>
        <v>#REF!</v>
      </c>
      <c r="N51" s="29">
        <f t="shared" si="2"/>
        <v>5.0600000000000005</v>
      </c>
      <c r="O51" s="29">
        <v>0.14000000000000001</v>
      </c>
      <c r="P51" s="29">
        <v>0.51</v>
      </c>
      <c r="Q51" s="29">
        <v>4.21</v>
      </c>
      <c r="R51" s="29">
        <v>0.2</v>
      </c>
      <c r="S51" s="28"/>
      <c r="T51" s="34"/>
      <c r="U51" s="35"/>
      <c r="V51" s="28">
        <v>21.98</v>
      </c>
      <c r="W51" s="28"/>
      <c r="X51" s="28"/>
      <c r="Y51" s="28">
        <f t="shared" si="3"/>
        <v>21.98</v>
      </c>
      <c r="Z51" s="28">
        <v>0.55000000000000004</v>
      </c>
      <c r="AA51" s="29">
        <f t="shared" si="4"/>
        <v>0.36974568454341811</v>
      </c>
      <c r="AB51" s="28"/>
      <c r="AC51" s="28"/>
      <c r="AD51" s="28"/>
      <c r="AE51" s="29">
        <f t="shared" si="5"/>
        <v>22.639400000000002</v>
      </c>
      <c r="AF51" s="29">
        <f t="shared" si="9"/>
        <v>23.975124600000001</v>
      </c>
      <c r="AG51" s="29">
        <f t="shared" si="6"/>
        <v>24.545124600000001</v>
      </c>
      <c r="AH51" s="29">
        <f t="shared" si="7"/>
        <v>27.245088306000003</v>
      </c>
      <c r="AI51" s="29">
        <v>27.25</v>
      </c>
      <c r="AJ51" s="29"/>
      <c r="AK51" s="28"/>
      <c r="AL51" s="29">
        <v>3.5</v>
      </c>
      <c r="AM51" s="29"/>
      <c r="AN51" s="28"/>
      <c r="AO51" s="29">
        <f t="shared" si="8"/>
        <v>30.75</v>
      </c>
      <c r="AP51" s="40">
        <f t="shared" si="0"/>
        <v>3.5</v>
      </c>
      <c r="AQ51" s="43"/>
      <c r="AR51" s="25"/>
      <c r="AS51" s="26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</row>
    <row r="52" spans="1:67" s="16" customFormat="1" ht="24.95" customHeight="1" x14ac:dyDescent="0.25">
      <c r="A52" s="44" t="s">
        <v>22</v>
      </c>
      <c r="B52" s="31">
        <v>15</v>
      </c>
      <c r="C52" s="31">
        <v>4066.6</v>
      </c>
      <c r="D52" s="30">
        <v>17.100000000000001</v>
      </c>
      <c r="E52" s="30"/>
      <c r="F52" s="30">
        <f>1180/C52</f>
        <v>0.29016869129002115</v>
      </c>
      <c r="G52" s="31">
        <v>18.84</v>
      </c>
      <c r="H52" s="30">
        <f t="shared" si="1"/>
        <v>76614.743999999992</v>
      </c>
      <c r="I52" s="30" t="e">
        <f>#REF!*C52</f>
        <v>#REF!</v>
      </c>
      <c r="J52" s="30" t="e">
        <f>#REF!*C52</f>
        <v>#REF!</v>
      </c>
      <c r="K52" s="40"/>
      <c r="L52" s="40">
        <v>91534.04</v>
      </c>
      <c r="M52" s="40" t="e">
        <f>C52*#REF!</f>
        <v>#REF!</v>
      </c>
      <c r="N52" s="30">
        <f t="shared" si="2"/>
        <v>4.13</v>
      </c>
      <c r="O52" s="30">
        <v>0.13</v>
      </c>
      <c r="P52" s="30">
        <v>0.49</v>
      </c>
      <c r="Q52" s="30">
        <v>3.32</v>
      </c>
      <c r="R52" s="30">
        <v>0.19</v>
      </c>
      <c r="S52" s="30">
        <v>30</v>
      </c>
      <c r="T52" s="45" t="s">
        <v>38</v>
      </c>
      <c r="U52" s="46" t="s">
        <v>40</v>
      </c>
      <c r="V52" s="31">
        <v>21.98</v>
      </c>
      <c r="W52" s="31"/>
      <c r="X52" s="31"/>
      <c r="Y52" s="31">
        <f t="shared" si="3"/>
        <v>21.98</v>
      </c>
      <c r="Z52" s="31">
        <v>0.55000000000000004</v>
      </c>
      <c r="AA52" s="30">
        <f t="shared" si="4"/>
        <v>0.34500565583042347</v>
      </c>
      <c r="AB52" s="31"/>
      <c r="AC52" s="31"/>
      <c r="AD52" s="31"/>
      <c r="AE52" s="30">
        <f t="shared" si="5"/>
        <v>22.639400000000002</v>
      </c>
      <c r="AF52" s="30">
        <f t="shared" si="9"/>
        <v>23.975124600000001</v>
      </c>
      <c r="AG52" s="30">
        <f t="shared" si="6"/>
        <v>24.545124600000001</v>
      </c>
      <c r="AH52" s="30">
        <f t="shared" si="7"/>
        <v>27.245088306000003</v>
      </c>
      <c r="AI52" s="30">
        <v>27.25</v>
      </c>
      <c r="AJ52" s="30">
        <v>0.39</v>
      </c>
      <c r="AK52" s="31"/>
      <c r="AL52" s="30">
        <v>3</v>
      </c>
      <c r="AM52" s="30"/>
      <c r="AN52" s="30"/>
      <c r="AO52" s="30">
        <f t="shared" si="8"/>
        <v>30.64</v>
      </c>
      <c r="AP52" s="40">
        <f t="shared" si="0"/>
        <v>3</v>
      </c>
      <c r="AQ52" s="47"/>
      <c r="AR52" s="27"/>
      <c r="AS52" s="26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</row>
    <row r="53" spans="1:67" ht="24.95" customHeight="1" x14ac:dyDescent="0.25">
      <c r="A53" s="41" t="s">
        <v>24</v>
      </c>
      <c r="B53" s="31">
        <v>14</v>
      </c>
      <c r="C53" s="31">
        <v>2812.2</v>
      </c>
      <c r="D53" s="29">
        <v>17.100000000000001</v>
      </c>
      <c r="E53" s="29">
        <v>0.23</v>
      </c>
      <c r="F53" s="29"/>
      <c r="G53" s="28">
        <v>18.84</v>
      </c>
      <c r="H53" s="29">
        <f t="shared" si="1"/>
        <v>52981.847999999998</v>
      </c>
      <c r="I53" s="29" t="e">
        <f>#REF!*C53</f>
        <v>#REF!</v>
      </c>
      <c r="J53" s="29" t="e">
        <f>#REF!*C53</f>
        <v>#REF!</v>
      </c>
      <c r="K53" s="42">
        <v>54927.46</v>
      </c>
      <c r="L53" s="42"/>
      <c r="M53" s="42" t="e">
        <f>C53*#REF!</f>
        <v>#REF!</v>
      </c>
      <c r="N53" s="29">
        <f t="shared" si="2"/>
        <v>4.72</v>
      </c>
      <c r="O53" s="29">
        <v>0.15</v>
      </c>
      <c r="P53" s="29">
        <v>0.56999999999999995</v>
      </c>
      <c r="Q53" s="29">
        <v>3.78</v>
      </c>
      <c r="R53" s="29">
        <v>0.22</v>
      </c>
      <c r="S53" s="28"/>
      <c r="T53" s="34"/>
      <c r="U53" s="35"/>
      <c r="V53" s="28">
        <v>21.98</v>
      </c>
      <c r="W53" s="28"/>
      <c r="X53" s="28"/>
      <c r="Y53" s="28">
        <f t="shared" si="3"/>
        <v>21.98</v>
      </c>
      <c r="Z53" s="28">
        <v>0.55000000000000004</v>
      </c>
      <c r="AA53" s="29">
        <f t="shared" si="4"/>
        <v>0.49889766019486526</v>
      </c>
      <c r="AB53" s="28"/>
      <c r="AC53" s="28"/>
      <c r="AD53" s="28"/>
      <c r="AE53" s="29">
        <f t="shared" si="5"/>
        <v>22.639400000000002</v>
      </c>
      <c r="AF53" s="29">
        <v>23.98</v>
      </c>
      <c r="AG53" s="29">
        <f t="shared" si="6"/>
        <v>24.55</v>
      </c>
      <c r="AH53" s="29">
        <f t="shared" si="7"/>
        <v>27.250500000000002</v>
      </c>
      <c r="AI53" s="29">
        <v>24.55</v>
      </c>
      <c r="AJ53" s="29"/>
      <c r="AK53" s="29"/>
      <c r="AL53" s="29">
        <v>7</v>
      </c>
      <c r="AM53" s="29"/>
      <c r="AN53" s="29"/>
      <c r="AO53" s="29">
        <f t="shared" si="8"/>
        <v>31.55</v>
      </c>
      <c r="AP53" s="40">
        <f t="shared" si="0"/>
        <v>7</v>
      </c>
      <c r="AQ53" s="43"/>
      <c r="AR53" s="25"/>
      <c r="AS53" s="26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</row>
    <row r="54" spans="1:67" ht="24.95" customHeight="1" x14ac:dyDescent="0.25">
      <c r="A54" s="41" t="s">
        <v>25</v>
      </c>
      <c r="B54" s="53">
        <v>34</v>
      </c>
      <c r="C54" s="53">
        <v>1820</v>
      </c>
      <c r="D54" s="29">
        <v>17.100000000000001</v>
      </c>
      <c r="E54" s="29"/>
      <c r="F54" s="29"/>
      <c r="G54" s="28">
        <v>18.84</v>
      </c>
      <c r="H54" s="29">
        <f t="shared" si="1"/>
        <v>34288.800000000003</v>
      </c>
      <c r="I54" s="29" t="e">
        <f>#REF!*C54</f>
        <v>#REF!</v>
      </c>
      <c r="J54" s="29" t="e">
        <f>#REF!*C54</f>
        <v>#REF!</v>
      </c>
      <c r="K54" s="42"/>
      <c r="L54" s="69">
        <v>118967.26</v>
      </c>
      <c r="M54" s="42" t="e">
        <f>C54*#REF!</f>
        <v>#REF!</v>
      </c>
      <c r="N54" s="29">
        <f t="shared" si="2"/>
        <v>3.1799999999999997</v>
      </c>
      <c r="O54" s="29">
        <v>0.1</v>
      </c>
      <c r="P54" s="29">
        <v>0.38</v>
      </c>
      <c r="Q54" s="29">
        <v>2.5499999999999998</v>
      </c>
      <c r="R54" s="29">
        <v>0.15</v>
      </c>
      <c r="S54" s="28"/>
      <c r="T54" s="34"/>
      <c r="U54" s="35"/>
      <c r="V54" s="28">
        <v>21.98</v>
      </c>
      <c r="W54" s="28"/>
      <c r="X54" s="28"/>
      <c r="Y54" s="28">
        <f t="shared" si="3"/>
        <v>21.98</v>
      </c>
      <c r="Z54" s="28">
        <v>0.55000000000000004</v>
      </c>
      <c r="AA54" s="29">
        <f t="shared" si="4"/>
        <v>0.77087912087912092</v>
      </c>
      <c r="AB54" s="28"/>
      <c r="AC54" s="28"/>
      <c r="AD54" s="28"/>
      <c r="AE54" s="29">
        <f t="shared" si="5"/>
        <v>22.639400000000002</v>
      </c>
      <c r="AF54" s="29">
        <f t="shared" si="9"/>
        <v>23.975124600000001</v>
      </c>
      <c r="AG54" s="29">
        <f t="shared" si="6"/>
        <v>24.545124600000001</v>
      </c>
      <c r="AH54" s="29">
        <f t="shared" si="7"/>
        <v>27.245088306000003</v>
      </c>
      <c r="AI54" s="29">
        <v>27.25</v>
      </c>
      <c r="AJ54" s="29"/>
      <c r="AK54" s="28"/>
      <c r="AL54" s="29">
        <v>3</v>
      </c>
      <c r="AM54" s="29"/>
      <c r="AN54" s="29"/>
      <c r="AO54" s="29">
        <f t="shared" si="8"/>
        <v>30.25</v>
      </c>
      <c r="AP54" s="40">
        <f t="shared" si="0"/>
        <v>3</v>
      </c>
      <c r="AQ54" s="41"/>
      <c r="AS54" s="18"/>
    </row>
    <row r="55" spans="1:67" ht="24.95" customHeight="1" x14ac:dyDescent="0.25">
      <c r="A55" s="70" t="s">
        <v>45</v>
      </c>
      <c r="B55" s="56"/>
      <c r="C55" s="56"/>
      <c r="D55" s="29"/>
      <c r="E55" s="29"/>
      <c r="F55" s="29"/>
      <c r="G55" s="28">
        <v>18.84</v>
      </c>
      <c r="H55" s="29">
        <f t="shared" si="1"/>
        <v>0</v>
      </c>
      <c r="I55" s="29" t="e">
        <f>#REF!*C55</f>
        <v>#REF!</v>
      </c>
      <c r="J55" s="29" t="e">
        <f>#REF!*C55</f>
        <v>#REF!</v>
      </c>
      <c r="K55" s="42"/>
      <c r="L55" s="71"/>
      <c r="M55" s="42" t="e">
        <f>C55*#REF!</f>
        <v>#REF!</v>
      </c>
      <c r="N55" s="29">
        <f t="shared" si="2"/>
        <v>3.1799999999999997</v>
      </c>
      <c r="O55" s="29">
        <v>0.1</v>
      </c>
      <c r="P55" s="29">
        <v>0.38</v>
      </c>
      <c r="Q55" s="29">
        <v>2.5499999999999998</v>
      </c>
      <c r="R55" s="29">
        <v>0.15</v>
      </c>
      <c r="S55" s="28"/>
      <c r="T55" s="34"/>
      <c r="U55" s="35"/>
      <c r="V55" s="28">
        <v>18.84</v>
      </c>
      <c r="W55" s="28"/>
      <c r="X55" s="28"/>
      <c r="Y55" s="28">
        <f t="shared" si="3"/>
        <v>18.84</v>
      </c>
      <c r="Z55" s="28">
        <v>0.55000000000000004</v>
      </c>
      <c r="AA55" s="29">
        <v>0.77</v>
      </c>
      <c r="AB55" s="28"/>
      <c r="AC55" s="28"/>
      <c r="AD55" s="28"/>
      <c r="AE55" s="29">
        <f t="shared" si="5"/>
        <v>19.405200000000001</v>
      </c>
      <c r="AF55" s="29">
        <f t="shared" si="9"/>
        <v>20.550106799999998</v>
      </c>
      <c r="AG55" s="29">
        <f t="shared" si="6"/>
        <v>21.120106799999999</v>
      </c>
      <c r="AH55" s="29">
        <f t="shared" si="7"/>
        <v>23.443318548000001</v>
      </c>
      <c r="AI55" s="29">
        <v>23.44</v>
      </c>
      <c r="AJ55" s="29"/>
      <c r="AK55" s="28"/>
      <c r="AL55" s="29">
        <v>3</v>
      </c>
      <c r="AM55" s="29"/>
      <c r="AN55" s="29"/>
      <c r="AO55" s="29">
        <f t="shared" si="8"/>
        <v>26.44</v>
      </c>
      <c r="AP55" s="40">
        <f t="shared" si="0"/>
        <v>3</v>
      </c>
      <c r="AQ55" s="41"/>
      <c r="AS55" s="18"/>
    </row>
    <row r="56" spans="1:67" s="16" customFormat="1" ht="24.95" customHeight="1" x14ac:dyDescent="0.25">
      <c r="A56" s="72" t="s">
        <v>67</v>
      </c>
      <c r="B56" s="53">
        <v>11</v>
      </c>
      <c r="C56" s="53">
        <v>2583.6</v>
      </c>
      <c r="D56" s="30">
        <v>17.100000000000001</v>
      </c>
      <c r="E56" s="30"/>
      <c r="F56" s="30"/>
      <c r="G56" s="31">
        <v>18.84</v>
      </c>
      <c r="H56" s="30">
        <f t="shared" si="1"/>
        <v>48675.023999999998</v>
      </c>
      <c r="I56" s="30" t="e">
        <f>#REF!*C56</f>
        <v>#REF!</v>
      </c>
      <c r="J56" s="30" t="e">
        <f>#REF!*C56</f>
        <v>#REF!</v>
      </c>
      <c r="K56" s="40"/>
      <c r="L56" s="69">
        <v>147940.28</v>
      </c>
      <c r="M56" s="40" t="e">
        <f>C56*#REF!</f>
        <v>#REF!</v>
      </c>
      <c r="N56" s="30">
        <f t="shared" si="2"/>
        <v>4.03</v>
      </c>
      <c r="O56" s="30">
        <v>0.11</v>
      </c>
      <c r="P56" s="30">
        <v>0.41</v>
      </c>
      <c r="Q56" s="30">
        <v>3.35</v>
      </c>
      <c r="R56" s="30">
        <v>0.16</v>
      </c>
      <c r="S56" s="30">
        <v>50</v>
      </c>
      <c r="T56" s="45" t="s">
        <v>38</v>
      </c>
      <c r="U56" s="73" t="s">
        <v>35</v>
      </c>
      <c r="V56" s="31">
        <v>21.98</v>
      </c>
      <c r="W56" s="31"/>
      <c r="X56" s="31"/>
      <c r="Y56" s="31">
        <f t="shared" si="3"/>
        <v>21.98</v>
      </c>
      <c r="Z56" s="31">
        <v>0.55000000000000004</v>
      </c>
      <c r="AA56" s="30">
        <f t="shared" si="4"/>
        <v>0.54304071837745782</v>
      </c>
      <c r="AB56" s="31"/>
      <c r="AC56" s="31"/>
      <c r="AD56" s="31"/>
      <c r="AE56" s="30">
        <f t="shared" si="5"/>
        <v>22.639400000000002</v>
      </c>
      <c r="AF56" s="30">
        <f>AE56*1.059</f>
        <v>23.975124600000001</v>
      </c>
      <c r="AG56" s="30">
        <f t="shared" si="6"/>
        <v>24.545124600000001</v>
      </c>
      <c r="AH56" s="30">
        <f t="shared" si="7"/>
        <v>27.245088306000003</v>
      </c>
      <c r="AI56" s="30">
        <v>27.25</v>
      </c>
      <c r="AJ56" s="30"/>
      <c r="AK56" s="31"/>
      <c r="AL56" s="30">
        <v>3</v>
      </c>
      <c r="AM56" s="30"/>
      <c r="AN56" s="31"/>
      <c r="AO56" s="30">
        <f t="shared" si="8"/>
        <v>30.25</v>
      </c>
      <c r="AP56" s="40">
        <f t="shared" si="0"/>
        <v>3</v>
      </c>
      <c r="AQ56" s="74" t="s">
        <v>77</v>
      </c>
      <c r="AS56" s="18"/>
    </row>
    <row r="57" spans="1:67" s="16" customFormat="1" ht="24.95" customHeight="1" x14ac:dyDescent="0.25">
      <c r="A57" s="75"/>
      <c r="B57" s="56"/>
      <c r="C57" s="56"/>
      <c r="D57" s="30"/>
      <c r="E57" s="30"/>
      <c r="F57" s="30"/>
      <c r="G57" s="31"/>
      <c r="H57" s="30">
        <f t="shared" ref="H57:H59" si="10">C57*G57</f>
        <v>0</v>
      </c>
      <c r="I57" s="30" t="e">
        <f>#REF!*C57</f>
        <v>#REF!</v>
      </c>
      <c r="J57" s="30" t="e">
        <f>#REF!*C57</f>
        <v>#REF!</v>
      </c>
      <c r="K57" s="40"/>
      <c r="L57" s="71"/>
      <c r="M57" s="40" t="e">
        <f>C57*#REF!</f>
        <v>#REF!</v>
      </c>
      <c r="N57" s="30"/>
      <c r="O57" s="30"/>
      <c r="P57" s="30"/>
      <c r="Q57" s="30"/>
      <c r="R57" s="30"/>
      <c r="S57" s="30"/>
      <c r="T57" s="45"/>
      <c r="U57" s="76"/>
      <c r="V57" s="31">
        <v>18.84</v>
      </c>
      <c r="W57" s="31"/>
      <c r="X57" s="31"/>
      <c r="Y57" s="31">
        <f t="shared" si="3"/>
        <v>18.84</v>
      </c>
      <c r="Z57" s="31">
        <v>0.55000000000000004</v>
      </c>
      <c r="AA57" s="30">
        <v>0.54</v>
      </c>
      <c r="AB57" s="31"/>
      <c r="AC57" s="31"/>
      <c r="AD57" s="31"/>
      <c r="AE57" s="30">
        <f t="shared" si="5"/>
        <v>19.405200000000001</v>
      </c>
      <c r="AF57" s="30">
        <f t="shared" si="9"/>
        <v>20.550106799999998</v>
      </c>
      <c r="AG57" s="30">
        <f t="shared" si="6"/>
        <v>21.120106799999999</v>
      </c>
      <c r="AH57" s="30">
        <f t="shared" si="7"/>
        <v>23.443318548000001</v>
      </c>
      <c r="AI57" s="30">
        <v>23.44</v>
      </c>
      <c r="AJ57" s="30"/>
      <c r="AK57" s="31"/>
      <c r="AL57" s="30">
        <v>3</v>
      </c>
      <c r="AM57" s="30"/>
      <c r="AN57" s="31"/>
      <c r="AO57" s="30">
        <f t="shared" si="8"/>
        <v>26.44</v>
      </c>
      <c r="AP57" s="40">
        <f t="shared" si="0"/>
        <v>3</v>
      </c>
      <c r="AQ57" s="74" t="s">
        <v>77</v>
      </c>
      <c r="AS57" s="18"/>
    </row>
    <row r="58" spans="1:67" s="16" customFormat="1" ht="24.95" customHeight="1" x14ac:dyDescent="0.25">
      <c r="A58" s="44" t="s">
        <v>26</v>
      </c>
      <c r="B58" s="31">
        <v>4</v>
      </c>
      <c r="C58" s="31">
        <v>3130.2</v>
      </c>
      <c r="D58" s="30">
        <v>17.100000000000001</v>
      </c>
      <c r="E58" s="30"/>
      <c r="F58" s="30"/>
      <c r="G58" s="31">
        <v>18.84</v>
      </c>
      <c r="H58" s="30">
        <f t="shared" si="10"/>
        <v>58972.967999999993</v>
      </c>
      <c r="I58" s="30" t="e">
        <f>#REF!*C58</f>
        <v>#REF!</v>
      </c>
      <c r="J58" s="30" t="e">
        <f>#REF!*C58</f>
        <v>#REF!</v>
      </c>
      <c r="K58" s="40">
        <v>39966.39</v>
      </c>
      <c r="L58" s="40"/>
      <c r="M58" s="40" t="e">
        <f>C58*#REF!</f>
        <v>#REF!</v>
      </c>
      <c r="N58" s="30">
        <f t="shared" si="2"/>
        <v>3.27</v>
      </c>
      <c r="O58" s="30">
        <v>0.09</v>
      </c>
      <c r="P58" s="30">
        <v>0.33</v>
      </c>
      <c r="Q58" s="30">
        <v>2.72</v>
      </c>
      <c r="R58" s="30">
        <v>0.13</v>
      </c>
      <c r="S58" s="30">
        <v>50</v>
      </c>
      <c r="T58" s="45" t="s">
        <v>38</v>
      </c>
      <c r="U58" s="46"/>
      <c r="V58" s="31">
        <v>21.37</v>
      </c>
      <c r="W58" s="31"/>
      <c r="X58" s="31"/>
      <c r="Y58" s="31">
        <f t="shared" si="3"/>
        <v>21.37</v>
      </c>
      <c r="Z58" s="31">
        <v>0.55000000000000004</v>
      </c>
      <c r="AA58" s="30">
        <f t="shared" si="4"/>
        <v>0.44821417161842697</v>
      </c>
      <c r="AB58" s="31"/>
      <c r="AC58" s="31"/>
      <c r="AD58" s="31"/>
      <c r="AE58" s="30">
        <v>22.64</v>
      </c>
      <c r="AF58" s="30">
        <v>22.64</v>
      </c>
      <c r="AG58" s="30">
        <f t="shared" si="6"/>
        <v>23.21</v>
      </c>
      <c r="AH58" s="30">
        <v>27.25</v>
      </c>
      <c r="AI58" s="30">
        <v>22.64</v>
      </c>
      <c r="AJ58" s="30"/>
      <c r="AK58" s="31"/>
      <c r="AL58" s="31"/>
      <c r="AM58" s="31"/>
      <c r="AN58" s="31"/>
      <c r="AO58" s="30">
        <f t="shared" si="8"/>
        <v>22.64</v>
      </c>
      <c r="AP58" s="40">
        <f t="shared" si="0"/>
        <v>0</v>
      </c>
      <c r="AQ58" s="31"/>
      <c r="AS58" s="18"/>
    </row>
    <row r="59" spans="1:67" s="16" customFormat="1" ht="24.95" customHeight="1" x14ac:dyDescent="0.25">
      <c r="A59" s="77" t="s">
        <v>27</v>
      </c>
      <c r="B59" s="31">
        <v>4</v>
      </c>
      <c r="C59" s="31">
        <v>2866.4</v>
      </c>
      <c r="D59" s="30">
        <v>17.100000000000001</v>
      </c>
      <c r="E59" s="30"/>
      <c r="F59" s="30"/>
      <c r="G59" s="31">
        <v>18.84</v>
      </c>
      <c r="H59" s="30">
        <f t="shared" si="10"/>
        <v>54002.976000000002</v>
      </c>
      <c r="I59" s="30" t="e">
        <f>#REF!*C59</f>
        <v>#REF!</v>
      </c>
      <c r="J59" s="30" t="e">
        <f>#REF!*C59</f>
        <v>#REF!</v>
      </c>
      <c r="K59" s="40"/>
      <c r="L59" s="40">
        <v>18042.419999999998</v>
      </c>
      <c r="M59" s="40" t="e">
        <f>C59*#REF!</f>
        <v>#REF!</v>
      </c>
      <c r="N59" s="30">
        <f t="shared" ref="N59" si="11">O59+P59+Q59+R59</f>
        <v>4.83</v>
      </c>
      <c r="O59" s="30">
        <v>0.16</v>
      </c>
      <c r="P59" s="30">
        <v>0.57999999999999996</v>
      </c>
      <c r="Q59" s="30">
        <v>3.86</v>
      </c>
      <c r="R59" s="30">
        <v>0.23</v>
      </c>
      <c r="S59" s="31"/>
      <c r="T59" s="45"/>
      <c r="U59" s="46"/>
      <c r="V59" s="31">
        <v>21.37</v>
      </c>
      <c r="W59" s="31"/>
      <c r="X59" s="31"/>
      <c r="Y59" s="31">
        <f t="shared" si="3"/>
        <v>21.37</v>
      </c>
      <c r="Z59" s="31">
        <v>0.55000000000000004</v>
      </c>
      <c r="AA59" s="30">
        <f t="shared" si="4"/>
        <v>0.48946413619871615</v>
      </c>
      <c r="AB59" s="31"/>
      <c r="AC59" s="31"/>
      <c r="AD59" s="31"/>
      <c r="AE59" s="30">
        <v>22.64</v>
      </c>
      <c r="AF59" s="30">
        <v>23.64</v>
      </c>
      <c r="AG59" s="30">
        <f t="shared" si="6"/>
        <v>24.21</v>
      </c>
      <c r="AH59" s="30">
        <v>27.25</v>
      </c>
      <c r="AI59" s="30">
        <v>23.64</v>
      </c>
      <c r="AJ59" s="30"/>
      <c r="AK59" s="31"/>
      <c r="AL59" s="31"/>
      <c r="AM59" s="31"/>
      <c r="AN59" s="31"/>
      <c r="AO59" s="30">
        <f t="shared" si="8"/>
        <v>23.64</v>
      </c>
      <c r="AP59" s="40">
        <f t="shared" si="0"/>
        <v>0</v>
      </c>
      <c r="AQ59" s="31"/>
      <c r="AS59" s="18"/>
    </row>
    <row r="60" spans="1:67" x14ac:dyDescent="0.25">
      <c r="A60" s="3"/>
      <c r="B60" s="3"/>
      <c r="C60" s="4"/>
      <c r="D60" s="3"/>
      <c r="E60" s="3"/>
      <c r="F60" s="3"/>
      <c r="G60" s="3"/>
      <c r="H60" s="4"/>
      <c r="I60" s="4"/>
      <c r="J60" s="4"/>
      <c r="K60" s="6"/>
      <c r="L60" s="6"/>
      <c r="M60" s="6"/>
      <c r="N60" s="3"/>
      <c r="O60" s="3"/>
      <c r="P60" s="3"/>
      <c r="Q60" s="3"/>
      <c r="R60" s="3"/>
      <c r="S60" s="3"/>
      <c r="T60" s="2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S60" s="18"/>
    </row>
    <row r="61" spans="1:67" x14ac:dyDescent="0.25">
      <c r="I61" s="4" t="e">
        <f>SUM(I5:I59)</f>
        <v>#REF!</v>
      </c>
      <c r="J61" s="11"/>
      <c r="K61" s="19">
        <f>L60-K60</f>
        <v>0</v>
      </c>
      <c r="L61" s="20"/>
      <c r="M61" s="7"/>
    </row>
    <row r="62" spans="1:67" x14ac:dyDescent="0.25">
      <c r="H62" s="5" t="e">
        <f>I60/H60</f>
        <v>#DIV/0!</v>
      </c>
      <c r="AS62" s="18"/>
    </row>
    <row r="63" spans="1:67" x14ac:dyDescent="0.25">
      <c r="J63" s="12" t="e">
        <f>I61+J60</f>
        <v>#REF!</v>
      </c>
      <c r="AS63" s="18"/>
    </row>
    <row r="75" spans="1:13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0"/>
    </row>
  </sheetData>
  <autoFilter ref="A4:AQ63">
    <filterColumn colId="22" showButton="0"/>
  </autoFilter>
  <mergeCells count="14">
    <mergeCell ref="A2:AQ2"/>
    <mergeCell ref="A56:A57"/>
    <mergeCell ref="C56:C57"/>
    <mergeCell ref="B56:B57"/>
    <mergeCell ref="A19:A20"/>
    <mergeCell ref="K61:L61"/>
    <mergeCell ref="D3:F3"/>
    <mergeCell ref="W4:X4"/>
    <mergeCell ref="L54:L55"/>
    <mergeCell ref="B54:B55"/>
    <mergeCell ref="C54:C55"/>
    <mergeCell ref="L56:L57"/>
    <mergeCell ref="V3:AD3"/>
    <mergeCell ref="B19:B20"/>
  </mergeCells>
  <pageMargins left="0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2024-03-07T07:44:04Z</dcterms:modified>
</cp:coreProperties>
</file>